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90"/>
  </bookViews>
  <sheets>
    <sheet name="zest. wg. wniosków PION " sheetId="5" r:id="rId1"/>
    <sheet name="Arkusz2" sheetId="3" r:id="rId2"/>
  </sheets>
  <definedNames>
    <definedName name="_GoBack" localSheetId="0">'zest. wg. wniosków PION '!$A$9</definedName>
    <definedName name="_xlnm.Print_Area" localSheetId="0">'zest. wg. wniosków PION '!$A$1:$Q$132</definedName>
  </definedNames>
  <calcPr calcId="145621"/>
</workbook>
</file>

<file path=xl/calcChain.xml><?xml version="1.0" encoding="utf-8"?>
<calcChain xmlns="http://schemas.openxmlformats.org/spreadsheetml/2006/main">
  <c r="N56" i="5" l="1"/>
  <c r="L32" i="5"/>
  <c r="M32" i="5"/>
  <c r="N32" i="5" s="1"/>
  <c r="K32" i="5"/>
  <c r="L24" i="5"/>
  <c r="M24" i="5"/>
  <c r="K24" i="5"/>
  <c r="L131" i="5"/>
  <c r="M131" i="5"/>
  <c r="N131" i="5" s="1"/>
  <c r="K131" i="5"/>
  <c r="L127" i="5"/>
  <c r="M127" i="5"/>
  <c r="K127" i="5"/>
  <c r="L120" i="5"/>
  <c r="M120" i="5"/>
  <c r="N120" i="5" s="1"/>
  <c r="K120" i="5"/>
  <c r="L116" i="5"/>
  <c r="M116" i="5"/>
  <c r="K116" i="5"/>
  <c r="L110" i="5"/>
  <c r="M110" i="5"/>
  <c r="N110" i="5" s="1"/>
  <c r="K110" i="5"/>
  <c r="L104" i="5"/>
  <c r="M104" i="5"/>
  <c r="N104" i="5" s="1"/>
  <c r="K104" i="5"/>
  <c r="L101" i="5"/>
  <c r="M101" i="5"/>
  <c r="K101" i="5"/>
  <c r="L96" i="5"/>
  <c r="M96" i="5"/>
  <c r="N96" i="5" s="1"/>
  <c r="K96" i="5"/>
  <c r="L92" i="5"/>
  <c r="M92" i="5"/>
  <c r="N92" i="5" s="1"/>
  <c r="K92" i="5"/>
  <c r="L87" i="5"/>
  <c r="M87" i="5"/>
  <c r="K87" i="5"/>
  <c r="L83" i="5"/>
  <c r="M83" i="5"/>
  <c r="N83" i="5" s="1"/>
  <c r="K83" i="5"/>
  <c r="L79" i="5"/>
  <c r="M79" i="5"/>
  <c r="K79" i="5"/>
  <c r="L71" i="5"/>
  <c r="M71" i="5"/>
  <c r="N71" i="5" s="1"/>
  <c r="K71" i="5"/>
  <c r="L67" i="5"/>
  <c r="M67" i="5"/>
  <c r="K67" i="5"/>
  <c r="K61" i="5"/>
  <c r="L61" i="5"/>
  <c r="M61" i="5"/>
  <c r="N61" i="5" s="1"/>
  <c r="C61" i="5"/>
  <c r="L54" i="5"/>
  <c r="M54" i="5"/>
  <c r="N54" i="5" s="1"/>
  <c r="K54" i="5"/>
  <c r="L51" i="5"/>
  <c r="M51" i="5"/>
  <c r="N51" i="5" s="1"/>
  <c r="K51" i="5"/>
  <c r="L47" i="5"/>
  <c r="M47" i="5"/>
  <c r="N47" i="5" s="1"/>
  <c r="K47" i="5"/>
  <c r="L44" i="5"/>
  <c r="M44" i="5"/>
  <c r="K44" i="5"/>
  <c r="L42" i="5"/>
  <c r="M42" i="5"/>
  <c r="K42" i="5"/>
  <c r="L37" i="5"/>
  <c r="M37" i="5"/>
  <c r="N37" i="5" s="1"/>
  <c r="K37" i="5"/>
  <c r="L11" i="5"/>
  <c r="K11" i="5"/>
  <c r="K132" i="5" s="1"/>
  <c r="L19" i="5"/>
  <c r="M19" i="5"/>
  <c r="N19" i="5" s="1"/>
  <c r="K19" i="5"/>
  <c r="N11" i="5"/>
  <c r="N127" i="5"/>
  <c r="N128" i="5"/>
  <c r="N129" i="5"/>
  <c r="N130" i="5"/>
  <c r="N114" i="5"/>
  <c r="N115" i="5"/>
  <c r="N116" i="5"/>
  <c r="N117" i="5"/>
  <c r="N118" i="5"/>
  <c r="N119" i="5"/>
  <c r="N121" i="5"/>
  <c r="N122" i="5"/>
  <c r="N123" i="5"/>
  <c r="N124" i="5"/>
  <c r="N125" i="5"/>
  <c r="N126" i="5"/>
  <c r="N102" i="5"/>
  <c r="N103" i="5"/>
  <c r="N105" i="5"/>
  <c r="N106" i="5"/>
  <c r="N107" i="5"/>
  <c r="N108" i="5"/>
  <c r="N109" i="5"/>
  <c r="N111" i="5"/>
  <c r="N112" i="5"/>
  <c r="N113" i="5"/>
  <c r="N94" i="5"/>
  <c r="N95" i="5"/>
  <c r="N97" i="5"/>
  <c r="N98" i="5"/>
  <c r="N99" i="5"/>
  <c r="N100" i="5"/>
  <c r="N101" i="5"/>
  <c r="N91" i="5"/>
  <c r="N93" i="5"/>
  <c r="N87" i="5"/>
  <c r="N88" i="5"/>
  <c r="N89" i="5"/>
  <c r="N90" i="5"/>
  <c r="N84" i="5"/>
  <c r="N85" i="5"/>
  <c r="N86" i="5"/>
  <c r="N80" i="5"/>
  <c r="N81" i="5"/>
  <c r="N82" i="5"/>
  <c r="N72" i="5"/>
  <c r="N73" i="5"/>
  <c r="N74" i="5"/>
  <c r="N75" i="5"/>
  <c r="N76" i="5"/>
  <c r="N77" i="5"/>
  <c r="N78" i="5"/>
  <c r="N79" i="5"/>
  <c r="N65" i="5"/>
  <c r="N66" i="5"/>
  <c r="N67" i="5"/>
  <c r="N68" i="5"/>
  <c r="N69" i="5"/>
  <c r="N70" i="5"/>
  <c r="N62" i="5"/>
  <c r="N63" i="5"/>
  <c r="N64" i="5"/>
  <c r="N48" i="5"/>
  <c r="N49" i="5"/>
  <c r="N50" i="5"/>
  <c r="N52" i="5"/>
  <c r="N53" i="5"/>
  <c r="N55" i="5"/>
  <c r="N57" i="5"/>
  <c r="N58" i="5"/>
  <c r="N59" i="5"/>
  <c r="N60" i="5"/>
  <c r="N42" i="5"/>
  <c r="N43" i="5"/>
  <c r="N44" i="5"/>
  <c r="N45" i="5"/>
  <c r="N46" i="5"/>
  <c r="N39" i="5"/>
  <c r="N40" i="5"/>
  <c r="N41" i="5"/>
  <c r="N28" i="5"/>
  <c r="N29" i="5"/>
  <c r="N30" i="5"/>
  <c r="N31" i="5"/>
  <c r="N33" i="5"/>
  <c r="N34" i="5"/>
  <c r="N35" i="5"/>
  <c r="N36" i="5"/>
  <c r="N38" i="5"/>
  <c r="N20" i="5"/>
  <c r="N21" i="5"/>
  <c r="N22" i="5"/>
  <c r="N23" i="5"/>
  <c r="N24" i="5"/>
  <c r="N25" i="5"/>
  <c r="N26" i="5"/>
  <c r="N27" i="5"/>
  <c r="N13" i="5"/>
  <c r="N14" i="5"/>
  <c r="N15" i="5"/>
  <c r="N16" i="5"/>
  <c r="N17" i="5"/>
  <c r="N18" i="5"/>
  <c r="N12" i="5"/>
  <c r="N10" i="5"/>
  <c r="N9" i="5"/>
  <c r="L132" i="5" l="1"/>
  <c r="M132" i="5"/>
  <c r="N132" i="5" s="1"/>
  <c r="C116" i="5"/>
  <c r="C83" i="5"/>
  <c r="C71" i="5" l="1"/>
  <c r="C54" i="5" l="1"/>
  <c r="E92" i="5" l="1"/>
  <c r="C67" i="5" l="1"/>
  <c r="C110" i="5"/>
  <c r="D149" i="5" l="1"/>
  <c r="B149" i="5"/>
  <c r="D150" i="5"/>
  <c r="B150" i="5"/>
  <c r="D151" i="5" l="1"/>
  <c r="C87" i="5"/>
  <c r="C24" i="5"/>
  <c r="C42" i="5"/>
  <c r="C104" i="5"/>
  <c r="C37" i="5"/>
  <c r="C5" i="3"/>
  <c r="A5" i="3"/>
  <c r="C4" i="3"/>
  <c r="C6" i="3" s="1"/>
  <c r="A4" i="3"/>
  <c r="A6" i="3" s="1"/>
  <c r="C2" i="3"/>
  <c r="A2" i="3"/>
  <c r="C1" i="3"/>
  <c r="C3" i="3" s="1"/>
  <c r="A1" i="3"/>
  <c r="A3" i="3" s="1"/>
  <c r="B151" i="5" l="1"/>
  <c r="C51" i="5"/>
  <c r="C11" i="5" l="1"/>
  <c r="C44" i="5"/>
  <c r="C47" i="5"/>
  <c r="C96" i="5"/>
  <c r="C32" i="5"/>
  <c r="C131" i="5"/>
  <c r="C127" i="5" l="1"/>
  <c r="C120" i="5"/>
  <c r="C101" i="5"/>
  <c r="C79" i="5"/>
  <c r="C26" i="5"/>
  <c r="C21" i="5"/>
  <c r="C19" i="5"/>
  <c r="H132" i="5" l="1"/>
</calcChain>
</file>

<file path=xl/sharedStrings.xml><?xml version="1.0" encoding="utf-8"?>
<sst xmlns="http://schemas.openxmlformats.org/spreadsheetml/2006/main" count="312" uniqueCount="176">
  <si>
    <t>lp.</t>
  </si>
  <si>
    <t>Jednostka pomocnicza - Sołectwo</t>
  </si>
  <si>
    <t>Nazwa zadania</t>
  </si>
  <si>
    <t>dział</t>
  </si>
  <si>
    <t>rozdział</t>
  </si>
  <si>
    <t>§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</si>
  <si>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</si>
  <si>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</si>
  <si>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</si>
  <si>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</si>
  <si>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</si>
  <si>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</si>
  <si>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</si>
  <si>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</si>
  <si>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</si>
  <si>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</si>
  <si>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</si>
  <si>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</si>
  <si>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</si>
  <si>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</si>
  <si>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</si>
  <si>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</si>
  <si>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</si>
  <si>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</si>
  <si>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</si>
  <si>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</si>
  <si>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</si>
  <si>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</si>
  <si>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</si>
  <si>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</si>
  <si>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</si>
  <si>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</si>
  <si>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</si>
  <si>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</si>
  <si>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RAZEM</t>
  </si>
  <si>
    <t>kwota wg. wniosków</t>
  </si>
  <si>
    <t>Zakup 3 podgrzewaczy do świetlicy wiejskiej</t>
  </si>
  <si>
    <t>Ogrodzenie placu zabaw</t>
  </si>
  <si>
    <t>Zakup siatki do siatkówki</t>
  </si>
  <si>
    <t>Zakup lodówki dla KGW</t>
  </si>
  <si>
    <t>Zakup wyposażenia dla OSP</t>
  </si>
  <si>
    <t>Spotkanie o charakterze kulturalno sportowym dla mieszkańców Gniewskiego Pola</t>
  </si>
  <si>
    <t>Budowa oświetlenia ulicznego ul. Bajeczna</t>
  </si>
  <si>
    <t xml:space="preserve">Organizacja festynu </t>
  </si>
  <si>
    <t>Zakup wyposażenia dla OSP Pastwa</t>
  </si>
  <si>
    <t>Organizacja imprezy kulturalno -sportowej dla mieszkańców sołectwa Janowo</t>
  </si>
  <si>
    <t>Budowa części oświetlenia przy drodze 518 w Gurczu</t>
  </si>
  <si>
    <t xml:space="preserve">Spotkanie integracyjne dla mieszkańców </t>
  </si>
  <si>
    <t>Organizacja spotkania kulturalno - sportowego dla mieszkańców Podzamcza</t>
  </si>
  <si>
    <t>Spotkanie kulturalno - sportowe dla mieszkańców Obór</t>
  </si>
  <si>
    <t xml:space="preserve">Zakup kosiarki do wykaszania terenów rekreacyjno - sportowych </t>
  </si>
  <si>
    <t>Organizacja spotkania kulturalno - sportowego dla mieszkańców Korzeniewa</t>
  </si>
  <si>
    <t>Zakup gontu bitumicznego na pokrycie altany przy boisku gminnym</t>
  </si>
  <si>
    <t>Zaprojektowanie oświetlenia ulicznego na działce nr 136 oraz częściowa realizacja</t>
  </si>
  <si>
    <t>Linaria na plac zabaw (klepsydra)</t>
  </si>
  <si>
    <t>Impreza kulturalno - sportowa dla mieszkańców</t>
  </si>
  <si>
    <t>Obudowa altany na boisku gminnym (drewno)</t>
  </si>
  <si>
    <t xml:space="preserve">Integracyjne międzypokoleniowe spotkanie mieszkańców </t>
  </si>
  <si>
    <t>Spotkanie kulturalno - sportowe z okazji Dnia Dziecka</t>
  </si>
  <si>
    <t>Zagospodarowanie przestrzeni publicznej dla celów rekreacyjno - sportowych  sołectwa Licze w tym zakup i montaż 4 ławek</t>
  </si>
  <si>
    <t>Spotkanie kulturalno - sportowe dla mieszkańców</t>
  </si>
  <si>
    <t>Zakup materiałów na podbudowę pod scenę</t>
  </si>
  <si>
    <t>Organizacja pokazów degustacji potraw kuchni regionalnej</t>
  </si>
  <si>
    <t>Zakup akordeonu dla zespołu ludowego "Marezianki"</t>
  </si>
  <si>
    <t>Zakup i rozplantowanie piasku na placu zabaw przy ul. Długiej</t>
  </si>
  <si>
    <t>Remont budynku świetlicy wg. projektu wg. dokumentacji</t>
  </si>
  <si>
    <t>Spotkanie kulturalne dla mieszkańców sołectwa Szałwinek</t>
  </si>
  <si>
    <t>Próg zwalniający</t>
  </si>
  <si>
    <t>Głośnik z mikrofonem</t>
  </si>
  <si>
    <t>Montaż  3 ławek oraz koszty ogrodzenia placu zabaw siatką - projekt i wykonanie</t>
  </si>
  <si>
    <t>Budowa części oświetlenia drogowego wg. projektu</t>
  </si>
  <si>
    <t>Spotkanie kulturalno - sportowe dla mieszkańców sołectwa Bronno</t>
  </si>
  <si>
    <t>Impreza integracyjna</t>
  </si>
  <si>
    <t>Organizacja spotkań kulturalno - sportowych: Dożynek, Dzień Dziecka, Opłatek dla seniorów</t>
  </si>
  <si>
    <t>Plac zabaw ul. Pawlicka ( wymiana) - zestaw ze zjeżdżalnią, huśtawka</t>
  </si>
  <si>
    <t>Wymiana drabiny w OSP Rakowiec</t>
  </si>
  <si>
    <t>Utwardzenie drogi śródpolnej gruzem</t>
  </si>
  <si>
    <t>Spotkanie kulturalno - sportowe dla mieszkańców Lipianek</t>
  </si>
  <si>
    <t>Budowa drogi gminnej osiedlowej  113/25</t>
  </si>
  <si>
    <t>Festyn integracyjny dla mieszkańców</t>
  </si>
  <si>
    <t>Budowa progu zwalniającego przy Szkole Podstawowej w Nowym Dworze</t>
  </si>
  <si>
    <t>Zlecenie wykonania drewnianych narożników przy boisku gminnym oraz na wykonanie drewnianych ławek</t>
  </si>
  <si>
    <t>Zagospodarowanie przestrzeni wokół altany poprzez zaprojektowanie : pokrycia dachu altany blachodachówką, dostawę i trwały montaż 3 ławostołów, budowę grilla kamiennego, wymianę części ogrodzenia wokół altany do parkingu, dostawę i montaż urządzeń placu zabaw i siłowni zewnętrznej oraz częściowa realizacja robót zaprojektowanych elementów</t>
  </si>
  <si>
    <t>Organizacja cyklu imprez kulturalnych</t>
  </si>
  <si>
    <t>Spotkanie kulturalno - sportowe dla mieszkańców Rakowice</t>
  </si>
  <si>
    <t>Kurtki przeciwdeszczowe dla najmłodszej grupy z KS Powiśle</t>
  </si>
  <si>
    <t>Utwardzenie powierzchni pod boisko do koszykówki wg. projektu</t>
  </si>
  <si>
    <t>Zagospodarowanie przestrzeni rekreacyjno - sportowej - Konserwacja bieżąca stawu oraz profilowanie skarpy  przy zbiorniku wodnym</t>
  </si>
  <si>
    <t>Zakup płyt typu "jumbo" z przeznaczeniem na drogę wiejską         w Dubielu</t>
  </si>
  <si>
    <t xml:space="preserve">Urządzenie i przystosowanie pomieszczenia w świetlicy sołectwa Mareza Osiedle na przyświetlicową kuchnię : zakup szafek stojących i wiszących, zakup zlewozmywaka, zakup kuchni indukcyjnej, zakup piekarnika elektrycznego, zakup lodówki, zakup zmywarki, zakup garnków do gotowania, zakup talerzy, misek, szklanek, zakup sztućców, podgrzewaczy, zakup drobnego sprzętu </t>
  </si>
  <si>
    <t>Wykonanie docieplenia elewacji na budynku świetlicy</t>
  </si>
  <si>
    <t>Doposażenie placu zabaw w Grabówku o karuzelę huśtawki poziome oraz ławki przy placu zabaw (13 500,00) oraz montaż słupków do siatkówki  badmintona wraz z siatką na placu zabaw            w Grabówku (2 500,00)</t>
  </si>
  <si>
    <t>Remont drogi gminnej</t>
  </si>
  <si>
    <t xml:space="preserve">Wykonanie oświetlenia na ul. Kwidzyńskiej </t>
  </si>
  <si>
    <t xml:space="preserve">Zabudowa altany rekreacyjnej </t>
  </si>
  <si>
    <t>Zagospodarowanie przestrzeni publicznej dla celów rekr- sport na terenie Szkoły Podstawowej w Liczu- projekt i wykonanie</t>
  </si>
  <si>
    <t>Wymiana wyeksploatowanych urządzeń na placu zabaw                (huśtawka)</t>
  </si>
  <si>
    <t>Zagospodarowanie działki rekreacyjno - sportowej nr 240/3 poprzez doprowadzenie instalacji zasilającej wiatę w energię elektryczną (skrzynka elektryczna na słupie, który oświetlałby wiatę)</t>
  </si>
  <si>
    <t>Montaż ogrodzenia na placu zabaw</t>
  </si>
  <si>
    <t>Zakup konstrukcji budynku gospodarczego (garaż/wiata)</t>
  </si>
  <si>
    <t>Zagospodarowanie terenu rekreacyjno sportowego w zjazd linowy 3m i linarium - Piramida mała pow. 3m i budowa grilla murowanego</t>
  </si>
  <si>
    <t>Organizacja spotkania społeczno - kulturalnego zakup art. spoż. i przemysłowych</t>
  </si>
  <si>
    <t>Zakup sprzętu AGD- czajnika elektrycznego oraz frytkownicy</t>
  </si>
  <si>
    <t>Zakup gier edukacyjnych</t>
  </si>
  <si>
    <t xml:space="preserve">Zakup stojaka na kosz do śmieci na teren rekeracyjny oraz kruszywa w postaci kamieni ozdobnych </t>
  </si>
  <si>
    <t>Zakup akcesoriów do fotopułapki</t>
  </si>
  <si>
    <t>Projekt oświetlenia placu zabaw przu ul. Długiej</t>
  </si>
  <si>
    <t>Modernizacja boiska do piłki nożnej dz. 260</t>
  </si>
  <si>
    <t xml:space="preserve">Zagospodarowanie terenu rekreacyjno- sportowego poprzez:
- montaż bramek do piłki nożnej </t>
  </si>
  <si>
    <t>Wymiana wyeksploatowanych urządzeń: 5 ławek, piaskownica, huśtawka wahadłowa</t>
  </si>
  <si>
    <t>Dostawa i montaż ławek z oparciem</t>
  </si>
  <si>
    <t xml:space="preserve">Dostawa i montaż grilla </t>
  </si>
  <si>
    <t>Huśtawka wagowa + 2 ławki</t>
  </si>
  <si>
    <t>Remont świetlicy wewnątrz</t>
  </si>
  <si>
    <t>Zakup tłucznia na drogi śródpolne</t>
  </si>
  <si>
    <t>Zakup agregatu prądotwórczego</t>
  </si>
  <si>
    <t>Plac zabaw ul. Łowiecka - projekt i montaż : tyrolka, piaskownica, siłownia zewn. i bramki</t>
  </si>
  <si>
    <t>Zakup tłucznia na drogi gminne w Dubielu</t>
  </si>
  <si>
    <t>Zainstalowanie oświetlenia w altanie na boisku gminnym</t>
  </si>
  <si>
    <r>
      <t xml:space="preserve">Zagospodarowanie terenów rekreacyjno - sportowych :                      - Doprowadzenie energii elektrycznej na teren rekreacyjno - sportowy poprzez zaprojektowanie i częściowy montaż skrzynki      i 2 lamp przy altanie (13 200,00);                                                                   </t>
    </r>
    <r>
      <rPr>
        <b/>
        <sz val="11"/>
        <rFont val="Times New Roman"/>
        <family val="1"/>
        <charset val="238"/>
      </rPr>
      <t>- Wykonania nawierzchni z kostki brukowej (6 200,00)</t>
    </r>
  </si>
  <si>
    <r>
      <t xml:space="preserve">Doposażenie placu zabaw w Nowym Dworze w karuzelę oraz huśtawki poziome i </t>
    </r>
    <r>
      <rPr>
        <b/>
        <sz val="11"/>
        <rFont val="Times New Roman"/>
        <family val="1"/>
        <charset val="238"/>
      </rPr>
      <t>ogrodzenie</t>
    </r>
    <r>
      <rPr>
        <sz val="11"/>
        <rFont val="Times New Roman"/>
        <family val="1"/>
        <charset val="238"/>
      </rPr>
      <t xml:space="preserve"> ( zadanie realizowane z sołectwem Grabówko)</t>
    </r>
  </si>
  <si>
    <t>w tym wydatki majątkowe</t>
  </si>
  <si>
    <t>plan</t>
  </si>
  <si>
    <t>projekty, roboty, zakupy</t>
  </si>
  <si>
    <t>inpektor</t>
  </si>
  <si>
    <t>wyk. %</t>
  </si>
  <si>
    <t>wysokość naliczonego funduszu</t>
  </si>
  <si>
    <t>etap realizacji</t>
  </si>
  <si>
    <t>uwagi</t>
  </si>
  <si>
    <t>zrealizowano</t>
  </si>
  <si>
    <t xml:space="preserve">Zadanie realizowane przy udziale środków własnych gminy w ramach zadania pn. „Przebudowa odcinka drogi gminnej wraz z kanalizacją deszczową w miejscowości Baldram” Wykonawca Zakład Usługowo- Handlowy Łukasz Kamiński </t>
  </si>
  <si>
    <t>Wykonawca WIESTOL Wiesław Zitterman</t>
  </si>
  <si>
    <t>Wykonawca dokumnetacji projektowej firma EL-GRU Michał Gruźlewski, Wykonawca robót ELGBUD Paulina Chylińska</t>
  </si>
  <si>
    <t>Wykonawca robót dot. dostawy i montażu siłowni zewnętrznej firma FIT PARK, Wykonawca robót dot. montażu ogrodzenia ZPH Barbara Cichowlaz</t>
  </si>
  <si>
    <t>Wykonawca ELGBUD Paulina Chylińska</t>
  </si>
  <si>
    <t>Wykonawca Zakład Usług Drogówych i Transportowych Witold Braszkowski</t>
  </si>
  <si>
    <t>Wykonawca CZAR-BUD Cezary Janoszczyk</t>
  </si>
  <si>
    <t>Zakup 8t tłucznia</t>
  </si>
  <si>
    <t>Wykonawca Kałdowski Zbigniew- Usługi Elektryczne</t>
  </si>
  <si>
    <t>Wykonawca dok. projektowej Biuro Obsługi Inwestyceji Daniel Łukiańczyk, Wykonawca robót Magic Garden</t>
  </si>
  <si>
    <t>Wykonawca dokumnetacji projektowej firma EL-GRU Michał Gruźlewski, Wykonawca robót elektrycznych ELGBUD Paulina Chylińska, Wykonanie nawierzchni Tereny Zielone Mariannna Kędziora</t>
  </si>
  <si>
    <t>Wykonawca robót Magic Garden</t>
  </si>
  <si>
    <t>Wykonawca ZPH Barbara Cichowlaz</t>
  </si>
  <si>
    <t>Wykonawca CZARBUD Cezary Janoszczyk</t>
  </si>
  <si>
    <t>Wykonawca robót ELGBUD Paulina Chylińska</t>
  </si>
  <si>
    <t>Wykonawca robót ATUT Tomasz Skiba</t>
  </si>
  <si>
    <t>Wykonawca robót ATUT Tomasz Skiba, Magic Garden</t>
  </si>
  <si>
    <t>Wykonawca dok. projektowej Biuro Obsługi Inwestyceji Daniel Łukiańczyk, Wykonawca robót  do.t montażu urządzeń placu zabaw ATUT, Wykonawca robót dot. montażu ogrodzenia ZPH Barbara Cichowlaz</t>
  </si>
  <si>
    <t>Wykonawca robót dot. dostawy i montażu linarium ATUT Tomasz Skiba, Wykonawca budowy grilla CZAR-BUD Cezary Janoszczyk</t>
  </si>
  <si>
    <t>Wykonawca dok. projektowej Biuro Obsługi Inwestycji Daniel Łukiańczyk, Wykonawca robót ATUT Tomasz Skiba i Magic Garden</t>
  </si>
  <si>
    <t>Wykonawca Trans. Wod. Kan. Eugeniusz Miklewicz</t>
  </si>
  <si>
    <t>Wykonawca dok. projektowej ELGRU Michał Gruźlewski</t>
  </si>
  <si>
    <t>Wykonawca robót Garden System Łukasz Kogut</t>
  </si>
  <si>
    <t>Wykonawca robót ZPH Barbara Cichowlaz</t>
  </si>
  <si>
    <t>Wykonawca robót Tereny Zielone Marianna Kędziora</t>
  </si>
  <si>
    <t>Wykonawca dok. projektowej Biuro Obsługi Inwestycji Daniel Łukiańczyk, Wykonawca robót ATUT Tomasz Skiba</t>
  </si>
  <si>
    <t>Wykonawca robót dot. ogrodzenia ZPH Barbara Cichowlaz</t>
  </si>
  <si>
    <t>Wykonawca robót CZARBUD Cezary Janoszczyk</t>
  </si>
  <si>
    <t>Wykonawca robót ATUT Tomasz Skiba i Magic Garden</t>
  </si>
  <si>
    <t>Doposażenie terenu rekreacyjno - sportowego w urządzenia placu zabaw - projekt i częściowe wykonanie</t>
  </si>
  <si>
    <t>Wykonawca dok. Projektowej Biuro Obsługi Inwestycji Daniel Łukiańczyk, Wykonawca robót dot. grilla CZARBUD Cezary Janoszczyk, Wykonawca robót dot. połeżenia polbruku Tereny Zielone Marianna Kędziora, Wykonawca robót dot.  Montażu stołu i ławek ATUT Tomasz Skiba</t>
  </si>
  <si>
    <t>Wykonawca robót Usługi Ogólnobudowlane Krzysztof Święcicki</t>
  </si>
  <si>
    <t>Wykonawca ATUT Tomasz Skiba</t>
  </si>
  <si>
    <t xml:space="preserve">Wykonawca robót ATUT Tomasz Skiba </t>
  </si>
  <si>
    <t>Wykonawca dok. Projektowej Biuro Obsługi Inwestycji Daniel Łukiańczyk, Wykonawca robót ATUT Tomasz Skiba</t>
  </si>
  <si>
    <t>Wykonawca dok. Projektowej Biuro Obsługi Inwestycji Daniel Łukiańczyk, Wykonawca robót Magic Garden</t>
  </si>
  <si>
    <t>brak realizacji</t>
  </si>
  <si>
    <t>wykonanie na 31.12.2020</t>
  </si>
  <si>
    <t xml:space="preserve">do Sprawozdania  </t>
  </si>
  <si>
    <t>z wykonania budżetu za 2020 rok</t>
  </si>
  <si>
    <t xml:space="preserve">ZESTAWIENIE WYDATKÓW w ramach Funduszu Sołeckiego za 2020 rok </t>
  </si>
  <si>
    <t>Zagospodarowanie terenu rekreacyjno sportowego poprzez :              -Budowa grilla przy wiacie (9 000,00);                                                 -Położenie polbruku wokół grilla (8 085,85);                                        -Zakup ławek i stołu koło grilla ( 4 000,00)</t>
  </si>
  <si>
    <t xml:space="preserve">Rozbudowa placu zabaw w Nowym Dworze - osiedle POM:                 - Doposażenie placu w karuzelę oraz huśtawki poziome                                                                                                             - Montaż słupków do siatkówki i badmintona wraz z siatką                                                                                                              - wykonanie ogrodzenia panelowego 1200 wraz z 2 furtkami </t>
  </si>
  <si>
    <t>Zagospodarowanie działki nr 73 w tym : montaż skrzynki pod prąd, zakup i montaż płotu lub paneli + bramka przed świetlicą, zakup i montaż urządzeń ( orbitrek i wyciskanie siedząc)</t>
  </si>
  <si>
    <t>Załącznik Nr 12a</t>
  </si>
  <si>
    <t>Zakup 327 szt. płyt jomba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</si>
</sst>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 applyAlignment="1"/>
    <xf numFmtId="4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left" vertical="center"/>
    </xf>
    <xf numFmtId="4" fontId="6" fillId="2" borderId="7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4" fontId="6" fillId="2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8" fillId="2" borderId="1" xfId="2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center" vertical="center"/>
    </xf>
    <xf numFmtId="44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/>
    </xf>
    <xf numFmtId="3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 vertical="center"/>
    </xf>
    <xf numFmtId="10" fontId="8" fillId="3" borderId="1" xfId="2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4" fontId="8" fillId="3" borderId="7" xfId="0" applyNumberFormat="1" applyFont="1" applyFill="1" applyBorder="1" applyAlignment="1">
      <alignment horizontal="right" wrapText="1"/>
    </xf>
    <xf numFmtId="3" fontId="8" fillId="3" borderId="7" xfId="0" applyNumberFormat="1" applyFont="1" applyFill="1" applyBorder="1" applyAlignment="1">
      <alignment horizontal="center" wrapText="1"/>
    </xf>
    <xf numFmtId="0" fontId="0" fillId="3" borderId="0" xfId="0" applyFill="1"/>
    <xf numFmtId="0" fontId="2" fillId="3" borderId="1" xfId="0" applyFont="1" applyFill="1" applyBorder="1" applyAlignment="1">
      <alignment horizontal="right" vertical="center"/>
    </xf>
    <xf numFmtId="2" fontId="8" fillId="3" borderId="7" xfId="0" applyNumberFormat="1" applyFont="1" applyFill="1" applyBorder="1" applyAlignment="1">
      <alignment horizontal="right" vertical="center"/>
    </xf>
    <xf numFmtId="3" fontId="8" fillId="3" borderId="7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" fontId="8" fillId="3" borderId="7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center"/>
    </xf>
    <xf numFmtId="4" fontId="8" fillId="3" borderId="7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4" fontId="8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center"/>
    </xf>
    <xf numFmtId="10" fontId="6" fillId="5" borderId="1" xfId="2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44" fontId="8" fillId="3" borderId="7" xfId="1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left" vertical="center"/>
    </xf>
    <xf numFmtId="10" fontId="8" fillId="3" borderId="1" xfId="2" applyNumberFormat="1" applyFont="1" applyFill="1" applyBorder="1" applyAlignment="1">
      <alignment horizontal="left" vertical="center"/>
    </xf>
    <xf numFmtId="10" fontId="6" fillId="2" borderId="2" xfId="2" applyNumberFormat="1" applyFont="1" applyFill="1" applyBorder="1" applyAlignment="1">
      <alignment horizontal="left" vertical="center"/>
    </xf>
    <xf numFmtId="10" fontId="8" fillId="3" borderId="7" xfId="2" applyNumberFormat="1" applyFont="1" applyFill="1" applyBorder="1" applyAlignment="1">
      <alignment horizontal="left" vertical="center"/>
    </xf>
    <xf numFmtId="10" fontId="6" fillId="5" borderId="1" xfId="2" applyNumberFormat="1" applyFont="1" applyFill="1" applyBorder="1" applyAlignment="1">
      <alignment horizontal="left" vertical="center"/>
    </xf>
    <xf numFmtId="10" fontId="6" fillId="3" borderId="7" xfId="2" applyNumberFormat="1" applyFont="1" applyFill="1" applyBorder="1" applyAlignment="1">
      <alignment horizontal="left" vertical="center"/>
    </xf>
    <xf numFmtId="10" fontId="8" fillId="2" borderId="1" xfId="2" applyNumberFormat="1" applyFont="1" applyFill="1" applyBorder="1" applyAlignment="1">
      <alignment horizontal="left" vertical="center"/>
    </xf>
    <xf numFmtId="10" fontId="6" fillId="2" borderId="1" xfId="2" applyNumberFormat="1" applyFont="1" applyFill="1" applyBorder="1" applyAlignment="1">
      <alignment horizontal="left" vertical="center" wrapText="1"/>
    </xf>
    <xf numFmtId="10" fontId="6" fillId="2" borderId="2" xfId="2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/>
    </xf>
    <xf numFmtId="10" fontId="6" fillId="6" borderId="1" xfId="2" applyNumberFormat="1" applyFont="1" applyFill="1" applyBorder="1" applyAlignment="1">
      <alignment horizontal="center" vertical="center"/>
    </xf>
    <xf numFmtId="10" fontId="6" fillId="6" borderId="1" xfId="2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/>
    </xf>
    <xf numFmtId="4" fontId="6" fillId="6" borderId="1" xfId="1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" fontId="6" fillId="2" borderId="5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right" wrapText="1"/>
    </xf>
    <xf numFmtId="4" fontId="8" fillId="3" borderId="6" xfId="0" applyNumberFormat="1" applyFont="1" applyFill="1" applyBorder="1" applyAlignment="1">
      <alignment horizontal="right" wrapText="1"/>
    </xf>
    <xf numFmtId="4" fontId="8" fillId="3" borderId="7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right" vertical="center"/>
    </xf>
    <xf numFmtId="4" fontId="8" fillId="3" borderId="6" xfId="0" applyNumberFormat="1" applyFont="1" applyFill="1" applyBorder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right"/>
    </xf>
    <xf numFmtId="4" fontId="2" fillId="3" borderId="6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6" borderId="8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left" vertical="center"/>
    </xf>
    <xf numFmtId="4" fontId="6" fillId="2" borderId="7" xfId="0" applyNumberFormat="1" applyFont="1" applyFill="1" applyBorder="1" applyAlignment="1">
      <alignment horizontal="left" vertical="center"/>
    </xf>
    <xf numFmtId="4" fontId="6" fillId="2" borderId="8" xfId="0" applyNumberFormat="1" applyFont="1" applyFill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6" fillId="6" borderId="8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left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4" fontId="6" fillId="2" borderId="9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4" fontId="8" fillId="3" borderId="5" xfId="0" applyNumberFormat="1" applyFont="1" applyFill="1" applyBorder="1" applyAlignment="1">
      <alignment horizontal="right"/>
    </xf>
    <xf numFmtId="4" fontId="8" fillId="3" borderId="6" xfId="0" applyNumberFormat="1" applyFont="1" applyFill="1" applyBorder="1" applyAlignment="1">
      <alignment horizontal="right"/>
    </xf>
    <xf numFmtId="4" fontId="8" fillId="3" borderId="7" xfId="0" applyNumberFormat="1" applyFont="1" applyFill="1" applyBorder="1" applyAlignment="1">
      <alignment horizontal="right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colors>
    <mruColors>
      <color rgb="FF99FF99"/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1"/>
  <sheetViews>
    <sheetView tabSelected="1" zoomScale="85" zoomScaleNormal="85" workbookViewId="0">
      <pane xSplit="4" ySplit="8" topLeftCell="E10" activePane="bottomRight" state="frozen"/>
      <selection pane="topRight" activeCell="E1" sqref="E1"/>
      <selection pane="bottomLeft" activeCell="A9" sqref="A9"/>
      <selection pane="bottomRight" activeCell="P16" sqref="P16"/>
    </sheetView>
  </sheetViews>
  <sheetFormatPr defaultRowHeight="15"/>
  <cols>
    <col min="1" max="1" width="3" style="6" customWidth="1"/>
    <col min="2" max="2" width="13.625" style="17" customWidth="1"/>
    <col min="3" max="3" width="15.5" style="15" customWidth="1"/>
    <col min="4" max="4" width="34.25" style="16" customWidth="1"/>
    <col min="5" max="5" width="5.75" style="11" customWidth="1"/>
    <col min="6" max="6" width="8" style="11" customWidth="1"/>
    <col min="7" max="7" width="5.25" style="11" customWidth="1"/>
    <col min="8" max="8" width="13.25" style="10" customWidth="1"/>
    <col min="9" max="9" width="12.25" style="10" customWidth="1"/>
    <col min="10" max="12" width="11.625" style="10" customWidth="1"/>
    <col min="13" max="13" width="12" style="9" customWidth="1"/>
    <col min="14" max="14" width="10.25" style="9" customWidth="1"/>
    <col min="15" max="15" width="12" style="9" customWidth="1"/>
    <col min="16" max="16" width="48.625" style="9" customWidth="1"/>
    <col min="17" max="17" width="12" style="9" customWidth="1"/>
    <col min="18" max="18" width="12.375" customWidth="1"/>
    <col min="19" max="19" width="9.375" customWidth="1"/>
    <col min="20" max="20" width="23.875" customWidth="1"/>
    <col min="21" max="21" width="7.75" customWidth="1"/>
    <col min="22" max="22" width="9.875" bestFit="1" customWidth="1"/>
    <col min="23" max="23" width="13" customWidth="1"/>
  </cols>
  <sheetData>
    <row r="1" spans="1:21" ht="15" customHeight="1">
      <c r="A1" s="1"/>
      <c r="B1" s="63"/>
      <c r="C1" s="62"/>
      <c r="E1" s="35"/>
      <c r="H1" s="32"/>
      <c r="I1" s="32"/>
      <c r="J1" s="32"/>
      <c r="K1" s="32"/>
      <c r="L1" s="32"/>
    </row>
    <row r="2" spans="1:21">
      <c r="A2" s="1"/>
      <c r="B2" s="63"/>
      <c r="C2" s="62"/>
      <c r="E2" s="35"/>
      <c r="H2" s="33" t="s">
        <v>174</v>
      </c>
      <c r="I2" s="33"/>
      <c r="J2" s="33"/>
      <c r="K2" s="33"/>
      <c r="L2" s="33"/>
      <c r="M2" s="33"/>
      <c r="N2" s="33"/>
      <c r="O2" s="33"/>
      <c r="P2" s="33"/>
      <c r="Q2" s="33"/>
    </row>
    <row r="3" spans="1:21">
      <c r="A3" s="1"/>
      <c r="B3" s="63"/>
      <c r="C3" s="62"/>
      <c r="E3" s="35"/>
      <c r="H3" s="33" t="s">
        <v>168</v>
      </c>
      <c r="I3" s="33"/>
      <c r="J3" s="33"/>
      <c r="K3" s="33"/>
      <c r="L3" s="33"/>
      <c r="M3" s="33"/>
      <c r="N3" s="33"/>
      <c r="O3" s="33"/>
      <c r="P3" s="33"/>
      <c r="Q3" s="33"/>
    </row>
    <row r="4" spans="1:21">
      <c r="A4" s="1"/>
      <c r="B4" s="63"/>
      <c r="C4" s="62"/>
      <c r="E4" s="35"/>
      <c r="H4" s="33" t="s">
        <v>169</v>
      </c>
      <c r="I4" s="33"/>
      <c r="J4" s="33"/>
      <c r="K4" s="33"/>
      <c r="L4" s="33"/>
      <c r="M4" s="33"/>
      <c r="N4" s="33"/>
      <c r="O4" s="33"/>
      <c r="P4" s="33"/>
      <c r="Q4" s="33"/>
    </row>
    <row r="5" spans="1:21">
      <c r="A5" s="14"/>
      <c r="B5" s="174" t="s">
        <v>170</v>
      </c>
      <c r="C5" s="174"/>
      <c r="D5" s="174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1">
      <c r="A6" s="5"/>
    </row>
    <row r="7" spans="1:21" ht="15" customHeight="1">
      <c r="A7" s="5"/>
      <c r="D7" s="244"/>
      <c r="E7" s="244"/>
      <c r="F7" s="35"/>
      <c r="G7" s="35"/>
      <c r="H7" s="35"/>
      <c r="I7" s="35"/>
      <c r="J7" s="35"/>
      <c r="K7" s="35"/>
      <c r="L7" s="35"/>
      <c r="M7" s="36"/>
      <c r="N7" s="36"/>
      <c r="O7" s="36"/>
      <c r="P7" s="36"/>
      <c r="Q7" s="36"/>
    </row>
    <row r="8" spans="1:21" ht="38.25">
      <c r="A8" s="3" t="s">
        <v>0</v>
      </c>
      <c r="B8" s="18" t="s">
        <v>1</v>
      </c>
      <c r="C8" s="175" t="s">
        <v>2</v>
      </c>
      <c r="D8" s="176"/>
      <c r="E8" s="12" t="s">
        <v>3</v>
      </c>
      <c r="F8" s="12" t="s">
        <v>4</v>
      </c>
      <c r="G8" s="12" t="s">
        <v>5</v>
      </c>
      <c r="H8" s="4" t="s">
        <v>35</v>
      </c>
      <c r="I8" s="4" t="s">
        <v>121</v>
      </c>
      <c r="J8" s="4" t="s">
        <v>122</v>
      </c>
      <c r="K8" s="4" t="s">
        <v>123</v>
      </c>
      <c r="L8" s="4" t="s">
        <v>124</v>
      </c>
      <c r="M8" s="138" t="s">
        <v>167</v>
      </c>
      <c r="N8" s="8" t="s">
        <v>125</v>
      </c>
      <c r="O8" s="8" t="s">
        <v>126</v>
      </c>
      <c r="P8" s="8" t="s">
        <v>128</v>
      </c>
      <c r="Q8" s="8" t="s">
        <v>127</v>
      </c>
    </row>
    <row r="9" spans="1:21" ht="61.5" customHeight="1">
      <c r="A9" s="180">
        <v>1</v>
      </c>
      <c r="B9" s="183" t="s">
        <v>6</v>
      </c>
      <c r="C9" s="185" t="s">
        <v>78</v>
      </c>
      <c r="D9" s="186"/>
      <c r="E9" s="41">
        <v>600</v>
      </c>
      <c r="F9" s="41">
        <v>60017</v>
      </c>
      <c r="G9" s="41">
        <v>6050</v>
      </c>
      <c r="H9" s="42">
        <v>23903.9</v>
      </c>
      <c r="I9" s="42">
        <v>23903.9</v>
      </c>
      <c r="J9" s="64">
        <v>23904</v>
      </c>
      <c r="K9" s="42">
        <v>23903.9</v>
      </c>
      <c r="L9" s="42">
        <v>0</v>
      </c>
      <c r="M9" s="43">
        <v>23903</v>
      </c>
      <c r="N9" s="71">
        <f t="shared" ref="N9:N40" si="0">M9/J9</f>
        <v>0.99995816599732268</v>
      </c>
      <c r="O9" s="43"/>
      <c r="P9" s="134" t="s">
        <v>130</v>
      </c>
      <c r="Q9" s="77" t="s">
        <v>129</v>
      </c>
    </row>
    <row r="10" spans="1:21" ht="16.5" customHeight="1">
      <c r="A10" s="181"/>
      <c r="B10" s="184"/>
      <c r="C10" s="187" t="s">
        <v>79</v>
      </c>
      <c r="D10" s="188"/>
      <c r="E10" s="41">
        <v>750</v>
      </c>
      <c r="F10" s="41">
        <v>75075</v>
      </c>
      <c r="G10" s="41">
        <v>4210</v>
      </c>
      <c r="H10" s="42">
        <v>1258.0999999999999</v>
      </c>
      <c r="I10" s="42"/>
      <c r="J10" s="65">
        <v>1259</v>
      </c>
      <c r="K10" s="42">
        <v>1258</v>
      </c>
      <c r="L10" s="42">
        <v>0</v>
      </c>
      <c r="M10" s="43">
        <v>1258</v>
      </c>
      <c r="N10" s="71">
        <f t="shared" si="0"/>
        <v>0.99920571882446385</v>
      </c>
      <c r="O10" s="43"/>
      <c r="P10" s="127"/>
      <c r="Q10" s="77" t="s">
        <v>129</v>
      </c>
      <c r="R10" s="26"/>
    </row>
    <row r="11" spans="1:21" s="92" customFormat="1" ht="14.25" customHeight="1">
      <c r="A11" s="182"/>
      <c r="B11" s="80" t="s">
        <v>7</v>
      </c>
      <c r="C11" s="189">
        <f>SUM(H9:H10)</f>
        <v>25162</v>
      </c>
      <c r="D11" s="189"/>
      <c r="E11" s="189"/>
      <c r="F11" s="189"/>
      <c r="G11" s="189"/>
      <c r="H11" s="189"/>
      <c r="I11" s="81">
        <v>23903.9</v>
      </c>
      <c r="J11" s="82">
        <v>25163</v>
      </c>
      <c r="K11" s="81">
        <f>SUM(K9:K10)</f>
        <v>25161.9</v>
      </c>
      <c r="L11" s="83">
        <f>SUM(L9:L10)</f>
        <v>0</v>
      </c>
      <c r="M11" s="84">
        <v>25161</v>
      </c>
      <c r="N11" s="85">
        <f t="shared" si="0"/>
        <v>0.99992051822119776</v>
      </c>
      <c r="O11" s="84">
        <v>25162</v>
      </c>
      <c r="P11" s="128"/>
      <c r="Q11" s="84"/>
      <c r="R11" s="97"/>
    </row>
    <row r="12" spans="1:21" ht="21" customHeight="1">
      <c r="A12" s="180">
        <v>2</v>
      </c>
      <c r="B12" s="183" t="s">
        <v>8</v>
      </c>
      <c r="C12" s="187" t="s">
        <v>52</v>
      </c>
      <c r="D12" s="188"/>
      <c r="E12" s="45">
        <v>926</v>
      </c>
      <c r="F12" s="45">
        <v>92695</v>
      </c>
      <c r="G12" s="45">
        <v>4210</v>
      </c>
      <c r="H12" s="60">
        <v>1960</v>
      </c>
      <c r="I12" s="60"/>
      <c r="J12" s="66">
        <v>1960</v>
      </c>
      <c r="K12" s="60">
        <v>1959.76</v>
      </c>
      <c r="L12" s="60">
        <v>0</v>
      </c>
      <c r="M12" s="61">
        <v>1959.76</v>
      </c>
      <c r="N12" s="71">
        <f t="shared" si="0"/>
        <v>0.99987755102040821</v>
      </c>
      <c r="O12" s="61"/>
      <c r="P12" s="129"/>
      <c r="Q12" s="78" t="s">
        <v>129</v>
      </c>
      <c r="R12" s="151"/>
      <c r="S12" s="151"/>
      <c r="T12" s="151"/>
      <c r="U12" s="151"/>
    </row>
    <row r="13" spans="1:21" ht="30" customHeight="1">
      <c r="A13" s="181"/>
      <c r="B13" s="184"/>
      <c r="C13" s="158" t="s">
        <v>81</v>
      </c>
      <c r="D13" s="159"/>
      <c r="E13" s="41">
        <v>926</v>
      </c>
      <c r="F13" s="41">
        <v>92695</v>
      </c>
      <c r="G13" s="41">
        <v>4300</v>
      </c>
      <c r="H13" s="42">
        <v>7717.19</v>
      </c>
      <c r="I13" s="42"/>
      <c r="J13" s="65">
        <v>7718</v>
      </c>
      <c r="K13" s="42">
        <v>7640</v>
      </c>
      <c r="L13" s="42">
        <v>76.400000000000006</v>
      </c>
      <c r="M13" s="43">
        <v>7716.4</v>
      </c>
      <c r="N13" s="71">
        <f t="shared" si="0"/>
        <v>0.99979269240735935</v>
      </c>
      <c r="O13" s="43"/>
      <c r="P13" s="127" t="s">
        <v>131</v>
      </c>
      <c r="Q13" s="78" t="s">
        <v>129</v>
      </c>
      <c r="R13" s="37"/>
      <c r="S13" s="151"/>
      <c r="T13" s="151"/>
      <c r="U13" s="151"/>
    </row>
    <row r="14" spans="1:21" ht="33.75" customHeight="1">
      <c r="A14" s="181"/>
      <c r="B14" s="184"/>
      <c r="C14" s="158" t="s">
        <v>53</v>
      </c>
      <c r="D14" s="159"/>
      <c r="E14" s="41">
        <v>900</v>
      </c>
      <c r="F14" s="41">
        <v>90015</v>
      </c>
      <c r="G14" s="41">
        <v>6050</v>
      </c>
      <c r="H14" s="42">
        <v>16500</v>
      </c>
      <c r="I14" s="42">
        <v>16500</v>
      </c>
      <c r="J14" s="65">
        <v>16500</v>
      </c>
      <c r="K14" s="42">
        <v>16165</v>
      </c>
      <c r="L14" s="42">
        <v>318.89999999999998</v>
      </c>
      <c r="M14" s="43">
        <v>16438.900000000001</v>
      </c>
      <c r="N14" s="71">
        <f t="shared" si="0"/>
        <v>0.99629696969696979</v>
      </c>
      <c r="O14" s="43"/>
      <c r="P14" s="134" t="s">
        <v>132</v>
      </c>
      <c r="Q14" s="78" t="s">
        <v>129</v>
      </c>
      <c r="S14" s="151"/>
      <c r="T14" s="151"/>
    </row>
    <row r="15" spans="1:21" ht="29.25" customHeight="1">
      <c r="A15" s="181"/>
      <c r="B15" s="184"/>
      <c r="C15" s="185" t="s">
        <v>101</v>
      </c>
      <c r="D15" s="186"/>
      <c r="E15" s="41">
        <v>750</v>
      </c>
      <c r="F15" s="41">
        <v>75075</v>
      </c>
      <c r="G15" s="41">
        <v>4210</v>
      </c>
      <c r="H15" s="42">
        <v>412</v>
      </c>
      <c r="I15" s="42"/>
      <c r="J15" s="65">
        <v>412</v>
      </c>
      <c r="K15" s="42">
        <v>267.85000000000002</v>
      </c>
      <c r="L15" s="42">
        <v>0</v>
      </c>
      <c r="M15" s="43">
        <v>267.85000000000002</v>
      </c>
      <c r="N15" s="71">
        <f t="shared" si="0"/>
        <v>0.65012135922330105</v>
      </c>
      <c r="O15" s="43"/>
      <c r="P15" s="127"/>
      <c r="Q15" s="78" t="s">
        <v>129</v>
      </c>
    </row>
    <row r="16" spans="1:21" ht="20.25" customHeight="1">
      <c r="A16" s="181"/>
      <c r="B16" s="184"/>
      <c r="C16" s="158" t="s">
        <v>102</v>
      </c>
      <c r="D16" s="159"/>
      <c r="E16" s="41">
        <v>921</v>
      </c>
      <c r="F16" s="41">
        <v>92195</v>
      </c>
      <c r="G16" s="41">
        <v>4210</v>
      </c>
      <c r="H16" s="42">
        <v>300</v>
      </c>
      <c r="I16" s="42"/>
      <c r="J16" s="65">
        <v>300</v>
      </c>
      <c r="K16" s="42">
        <v>274.98</v>
      </c>
      <c r="L16" s="42">
        <v>0</v>
      </c>
      <c r="M16" s="43">
        <v>274.98</v>
      </c>
      <c r="N16" s="71">
        <f t="shared" si="0"/>
        <v>0.91660000000000008</v>
      </c>
      <c r="O16" s="43"/>
      <c r="P16" s="127"/>
      <c r="Q16" s="78" t="s">
        <v>129</v>
      </c>
    </row>
    <row r="17" spans="1:21" ht="18.75" customHeight="1">
      <c r="A17" s="181"/>
      <c r="B17" s="184"/>
      <c r="C17" s="158" t="s">
        <v>103</v>
      </c>
      <c r="D17" s="159"/>
      <c r="E17" s="41">
        <v>921</v>
      </c>
      <c r="F17" s="41">
        <v>92195</v>
      </c>
      <c r="G17" s="41">
        <v>4210</v>
      </c>
      <c r="H17" s="42">
        <v>150</v>
      </c>
      <c r="I17" s="42"/>
      <c r="J17" s="65">
        <v>150</v>
      </c>
      <c r="K17" s="42">
        <v>149.91999999999999</v>
      </c>
      <c r="L17" s="42">
        <v>0</v>
      </c>
      <c r="M17" s="43">
        <v>149.91999999999999</v>
      </c>
      <c r="N17" s="71">
        <f t="shared" si="0"/>
        <v>0.99946666666666661</v>
      </c>
      <c r="O17" s="43"/>
      <c r="P17" s="127"/>
      <c r="Q17" s="78" t="s">
        <v>129</v>
      </c>
    </row>
    <row r="18" spans="1:21" ht="26.25" customHeight="1">
      <c r="A18" s="181"/>
      <c r="B18" s="184"/>
      <c r="C18" s="187" t="s">
        <v>104</v>
      </c>
      <c r="D18" s="188"/>
      <c r="E18" s="45">
        <v>926</v>
      </c>
      <c r="F18" s="45">
        <v>92695</v>
      </c>
      <c r="G18" s="41">
        <v>4210</v>
      </c>
      <c r="H18" s="42">
        <v>557.85</v>
      </c>
      <c r="I18" s="42"/>
      <c r="J18" s="65">
        <v>558</v>
      </c>
      <c r="K18" s="42">
        <v>557.83000000000004</v>
      </c>
      <c r="L18" s="42">
        <v>0</v>
      </c>
      <c r="M18" s="43">
        <v>557.83000000000004</v>
      </c>
      <c r="N18" s="71">
        <f t="shared" si="0"/>
        <v>0.99969534050179221</v>
      </c>
      <c r="O18" s="43"/>
      <c r="P18" s="127"/>
      <c r="Q18" s="78" t="s">
        <v>129</v>
      </c>
    </row>
    <row r="19" spans="1:21" s="92" customFormat="1" ht="12" customHeight="1">
      <c r="A19" s="182"/>
      <c r="B19" s="80" t="s">
        <v>7</v>
      </c>
      <c r="C19" s="190">
        <f>SUM(H12:H18)</f>
        <v>27597.039999999997</v>
      </c>
      <c r="D19" s="190"/>
      <c r="E19" s="190"/>
      <c r="F19" s="190"/>
      <c r="G19" s="190"/>
      <c r="H19" s="190"/>
      <c r="I19" s="86">
        <v>16500</v>
      </c>
      <c r="J19" s="87">
        <v>27598</v>
      </c>
      <c r="K19" s="86">
        <f>SUM(K12,K13,K14,K15,K16,K17,K18)</f>
        <v>27015.34</v>
      </c>
      <c r="L19" s="88">
        <f t="shared" ref="L19:M19" si="1">SUM(L12,L13,L14,L15,L16,L17,L18)</f>
        <v>395.29999999999995</v>
      </c>
      <c r="M19" s="86">
        <f t="shared" si="1"/>
        <v>27365.64</v>
      </c>
      <c r="N19" s="85">
        <f t="shared" si="0"/>
        <v>0.9915805493151677</v>
      </c>
      <c r="O19" s="84">
        <v>27597.040000000001</v>
      </c>
      <c r="P19" s="128"/>
      <c r="Q19" s="86"/>
    </row>
    <row r="20" spans="1:21" ht="49.5" customHeight="1">
      <c r="A20" s="180">
        <v>3</v>
      </c>
      <c r="B20" s="40" t="s">
        <v>9</v>
      </c>
      <c r="C20" s="161" t="s">
        <v>173</v>
      </c>
      <c r="D20" s="162"/>
      <c r="E20" s="45">
        <v>926</v>
      </c>
      <c r="F20" s="45">
        <v>92695</v>
      </c>
      <c r="G20" s="45">
        <v>6050</v>
      </c>
      <c r="H20" s="60">
        <v>18488.21</v>
      </c>
      <c r="I20" s="60">
        <v>18488.21</v>
      </c>
      <c r="J20" s="66">
        <v>18489</v>
      </c>
      <c r="K20" s="60">
        <v>18339.3</v>
      </c>
      <c r="L20" s="60">
        <v>146.49</v>
      </c>
      <c r="M20" s="61">
        <v>18485.79</v>
      </c>
      <c r="N20" s="71">
        <f t="shared" si="0"/>
        <v>0.99982638325490836</v>
      </c>
      <c r="O20" s="61"/>
      <c r="P20" s="135" t="s">
        <v>133</v>
      </c>
      <c r="Q20" s="78" t="s">
        <v>129</v>
      </c>
      <c r="R20" s="38"/>
      <c r="S20" s="151"/>
      <c r="T20" s="151"/>
      <c r="U20" s="151"/>
    </row>
    <row r="21" spans="1:21" s="92" customFormat="1" ht="12" customHeight="1">
      <c r="A21" s="182"/>
      <c r="B21" s="89" t="s">
        <v>7</v>
      </c>
      <c r="C21" s="177">
        <f>SUM(H20:H20)</f>
        <v>18488.21</v>
      </c>
      <c r="D21" s="178"/>
      <c r="E21" s="178"/>
      <c r="F21" s="178"/>
      <c r="G21" s="178"/>
      <c r="H21" s="179"/>
      <c r="I21" s="90">
        <v>18488.21</v>
      </c>
      <c r="J21" s="91">
        <v>18489</v>
      </c>
      <c r="K21" s="90">
        <v>18339.900000000001</v>
      </c>
      <c r="L21" s="90">
        <v>146.49</v>
      </c>
      <c r="M21" s="84">
        <v>18485.79</v>
      </c>
      <c r="N21" s="85">
        <f t="shared" si="0"/>
        <v>0.99982638325490836</v>
      </c>
      <c r="O21" s="84">
        <v>18488.21</v>
      </c>
      <c r="P21" s="128"/>
      <c r="Q21" s="84"/>
    </row>
    <row r="22" spans="1:21" ht="25.5" customHeight="1">
      <c r="A22" s="156">
        <v>4</v>
      </c>
      <c r="B22" s="157" t="s">
        <v>10</v>
      </c>
      <c r="C22" s="171" t="s">
        <v>70</v>
      </c>
      <c r="D22" s="171"/>
      <c r="E22" s="46">
        <v>900</v>
      </c>
      <c r="F22" s="46">
        <v>90015</v>
      </c>
      <c r="G22" s="46">
        <v>6050</v>
      </c>
      <c r="H22" s="47">
        <v>18635</v>
      </c>
      <c r="I22" s="47">
        <v>18635</v>
      </c>
      <c r="J22" s="58">
        <v>18635</v>
      </c>
      <c r="K22" s="47">
        <v>18091.330000000002</v>
      </c>
      <c r="L22" s="47">
        <v>542.74</v>
      </c>
      <c r="M22" s="43">
        <v>18634.07</v>
      </c>
      <c r="N22" s="71">
        <f t="shared" si="0"/>
        <v>0.99995009390931044</v>
      </c>
      <c r="O22" s="43"/>
      <c r="P22" s="127" t="s">
        <v>134</v>
      </c>
      <c r="Q22" s="78" t="s">
        <v>129</v>
      </c>
      <c r="S22" s="151"/>
      <c r="T22" s="151"/>
    </row>
    <row r="23" spans="1:21" ht="24" customHeight="1">
      <c r="A23" s="152"/>
      <c r="B23" s="157"/>
      <c r="C23" s="185" t="s">
        <v>71</v>
      </c>
      <c r="D23" s="186"/>
      <c r="E23" s="48">
        <v>750</v>
      </c>
      <c r="F23" s="48">
        <v>75075</v>
      </c>
      <c r="G23" s="46">
        <v>4210</v>
      </c>
      <c r="H23" s="47">
        <v>980</v>
      </c>
      <c r="I23" s="47"/>
      <c r="J23" s="58">
        <v>980</v>
      </c>
      <c r="K23" s="47">
        <v>979.47</v>
      </c>
      <c r="L23" s="47">
        <v>0</v>
      </c>
      <c r="M23" s="43">
        <v>979.47</v>
      </c>
      <c r="N23" s="71">
        <f t="shared" si="0"/>
        <v>0.99945918367346942</v>
      </c>
      <c r="O23" s="43"/>
      <c r="P23" s="127"/>
      <c r="Q23" s="78" t="s">
        <v>129</v>
      </c>
    </row>
    <row r="24" spans="1:21" s="92" customFormat="1" ht="12" customHeight="1">
      <c r="A24" s="153"/>
      <c r="B24" s="93" t="s">
        <v>7</v>
      </c>
      <c r="C24" s="191">
        <f>SUM(H22:H23)</f>
        <v>19615</v>
      </c>
      <c r="D24" s="206"/>
      <c r="E24" s="206"/>
      <c r="F24" s="206"/>
      <c r="G24" s="206"/>
      <c r="H24" s="207"/>
      <c r="I24" s="94">
        <v>18635</v>
      </c>
      <c r="J24" s="95">
        <v>19615</v>
      </c>
      <c r="K24" s="96">
        <f>SUM(K22,K23)</f>
        <v>19070.800000000003</v>
      </c>
      <c r="L24" s="96">
        <f t="shared" ref="L24:M24" si="2">SUM(L22,L23)</f>
        <v>542.74</v>
      </c>
      <c r="M24" s="96">
        <f t="shared" si="2"/>
        <v>19613.54</v>
      </c>
      <c r="N24" s="85">
        <f t="shared" si="0"/>
        <v>0.99992556716798375</v>
      </c>
      <c r="O24" s="126">
        <v>19615</v>
      </c>
      <c r="P24" s="130"/>
      <c r="Q24" s="96"/>
    </row>
    <row r="25" spans="1:21" ht="46.5" customHeight="1">
      <c r="A25" s="152">
        <v>5</v>
      </c>
      <c r="B25" s="29" t="s">
        <v>11</v>
      </c>
      <c r="C25" s="154" t="s">
        <v>87</v>
      </c>
      <c r="D25" s="155"/>
      <c r="E25" s="46">
        <v>926</v>
      </c>
      <c r="F25" s="46">
        <v>92695</v>
      </c>
      <c r="G25" s="46">
        <v>6050</v>
      </c>
      <c r="H25" s="47">
        <v>18803.830000000002</v>
      </c>
      <c r="I25" s="47">
        <v>18803.830000000002</v>
      </c>
      <c r="J25" s="58">
        <v>18804</v>
      </c>
      <c r="K25" s="47">
        <v>18500</v>
      </c>
      <c r="L25" s="47">
        <v>185</v>
      </c>
      <c r="M25" s="43">
        <v>18685</v>
      </c>
      <c r="N25" s="71">
        <f t="shared" si="0"/>
        <v>0.99367155924271433</v>
      </c>
      <c r="O25" s="43"/>
      <c r="P25" s="134" t="s">
        <v>135</v>
      </c>
      <c r="Q25" s="78" t="s">
        <v>129</v>
      </c>
      <c r="S25" s="151"/>
      <c r="T25" s="151"/>
    </row>
    <row r="26" spans="1:21" s="92" customFormat="1" ht="12.75" customHeight="1">
      <c r="A26" s="153"/>
      <c r="B26" s="93" t="s">
        <v>7</v>
      </c>
      <c r="C26" s="245">
        <f>SUM(H25:H25)</f>
        <v>18803.830000000002</v>
      </c>
      <c r="D26" s="246"/>
      <c r="E26" s="246"/>
      <c r="F26" s="246"/>
      <c r="G26" s="246"/>
      <c r="H26" s="247"/>
      <c r="I26" s="98">
        <v>18803.830000000002</v>
      </c>
      <c r="J26" s="99">
        <v>18804</v>
      </c>
      <c r="K26" s="98">
        <v>18500</v>
      </c>
      <c r="L26" s="98">
        <v>185</v>
      </c>
      <c r="M26" s="84">
        <v>18685</v>
      </c>
      <c r="N26" s="85">
        <f t="shared" si="0"/>
        <v>0.99367155924271433</v>
      </c>
      <c r="O26" s="84">
        <v>18803.830000000002</v>
      </c>
      <c r="P26" s="128"/>
      <c r="Q26" s="84"/>
    </row>
    <row r="27" spans="1:21" ht="21" customHeight="1">
      <c r="A27" s="170">
        <v>6</v>
      </c>
      <c r="B27" s="167" t="s">
        <v>12</v>
      </c>
      <c r="C27" s="187" t="s">
        <v>56</v>
      </c>
      <c r="D27" s="188"/>
      <c r="E27" s="46">
        <v>926</v>
      </c>
      <c r="F27" s="46">
        <v>92695</v>
      </c>
      <c r="G27" s="46">
        <v>4300</v>
      </c>
      <c r="H27" s="47">
        <v>3913.68</v>
      </c>
      <c r="I27" s="54"/>
      <c r="J27" s="59">
        <v>3914</v>
      </c>
      <c r="K27" s="54">
        <v>3874.5</v>
      </c>
      <c r="L27" s="54">
        <v>38.75</v>
      </c>
      <c r="M27" s="61">
        <v>3913.25</v>
      </c>
      <c r="N27" s="71">
        <f t="shared" si="0"/>
        <v>0.9998083801737353</v>
      </c>
      <c r="O27" s="61"/>
      <c r="P27" s="129" t="s">
        <v>136</v>
      </c>
      <c r="Q27" s="78" t="s">
        <v>129</v>
      </c>
      <c r="R27" s="151"/>
      <c r="S27" s="151"/>
      <c r="T27" s="151"/>
    </row>
    <row r="28" spans="1:21" ht="30" customHeight="1">
      <c r="A28" s="170"/>
      <c r="B28" s="168"/>
      <c r="C28" s="185" t="s">
        <v>88</v>
      </c>
      <c r="D28" s="186"/>
      <c r="E28" s="46">
        <v>600</v>
      </c>
      <c r="F28" s="46">
        <v>60017</v>
      </c>
      <c r="G28" s="46">
        <v>6050</v>
      </c>
      <c r="H28" s="47">
        <v>11974.74</v>
      </c>
      <c r="I28" s="47">
        <v>11974.74</v>
      </c>
      <c r="J28" s="58">
        <v>11975</v>
      </c>
      <c r="K28" s="47">
        <v>11974.74</v>
      </c>
      <c r="L28" s="47">
        <v>0</v>
      </c>
      <c r="M28" s="43">
        <v>11974.74</v>
      </c>
      <c r="N28" s="71">
        <f t="shared" si="0"/>
        <v>0.99997828810020872</v>
      </c>
      <c r="O28" s="43"/>
      <c r="P28" s="127" t="s">
        <v>175</v>
      </c>
      <c r="Q28" s="78" t="s">
        <v>129</v>
      </c>
      <c r="S28" s="151"/>
      <c r="T28" s="151"/>
    </row>
    <row r="29" spans="1:21" ht="21" customHeight="1">
      <c r="A29" s="170"/>
      <c r="B29" s="168"/>
      <c r="C29" s="158" t="s">
        <v>117</v>
      </c>
      <c r="D29" s="159"/>
      <c r="E29" s="46">
        <v>600</v>
      </c>
      <c r="F29" s="46">
        <v>60016</v>
      </c>
      <c r="G29" s="49">
        <v>4210</v>
      </c>
      <c r="H29" s="47">
        <v>526</v>
      </c>
      <c r="I29" s="47"/>
      <c r="J29" s="58">
        <v>526</v>
      </c>
      <c r="K29" s="47">
        <v>520</v>
      </c>
      <c r="L29" s="47">
        <v>0</v>
      </c>
      <c r="M29" s="43">
        <v>520</v>
      </c>
      <c r="N29" s="71">
        <f t="shared" si="0"/>
        <v>0.98859315589353614</v>
      </c>
      <c r="O29" s="43"/>
      <c r="P29" s="127" t="s">
        <v>137</v>
      </c>
      <c r="Q29" s="78" t="s">
        <v>129</v>
      </c>
    </row>
    <row r="30" spans="1:21" ht="18.75" customHeight="1">
      <c r="A30" s="170"/>
      <c r="B30" s="168"/>
      <c r="C30" s="158" t="s">
        <v>118</v>
      </c>
      <c r="D30" s="159"/>
      <c r="E30" s="46">
        <v>926</v>
      </c>
      <c r="F30" s="46">
        <v>92605</v>
      </c>
      <c r="G30" s="49">
        <v>4300</v>
      </c>
      <c r="H30" s="47">
        <v>721</v>
      </c>
      <c r="I30" s="47"/>
      <c r="J30" s="58">
        <v>721</v>
      </c>
      <c r="K30" s="47">
        <v>699.99</v>
      </c>
      <c r="L30" s="47">
        <v>21</v>
      </c>
      <c r="M30" s="43">
        <v>720.99</v>
      </c>
      <c r="N30" s="71">
        <f t="shared" si="0"/>
        <v>0.99998613037447992</v>
      </c>
      <c r="O30" s="43"/>
      <c r="P30" s="127" t="s">
        <v>138</v>
      </c>
      <c r="Q30" s="78" t="s">
        <v>129</v>
      </c>
    </row>
    <row r="31" spans="1:21" ht="21" customHeight="1">
      <c r="A31" s="170"/>
      <c r="B31" s="168"/>
      <c r="C31" s="161" t="s">
        <v>57</v>
      </c>
      <c r="D31" s="162"/>
      <c r="E31" s="48">
        <v>750</v>
      </c>
      <c r="F31" s="48">
        <v>75075</v>
      </c>
      <c r="G31" s="46">
        <v>4210</v>
      </c>
      <c r="H31" s="47">
        <v>901.86</v>
      </c>
      <c r="I31" s="47"/>
      <c r="J31" s="58">
        <v>902</v>
      </c>
      <c r="K31" s="47">
        <v>899.62</v>
      </c>
      <c r="L31" s="47">
        <v>0</v>
      </c>
      <c r="M31" s="43">
        <v>899.62</v>
      </c>
      <c r="N31" s="71">
        <f t="shared" si="0"/>
        <v>0.9973614190687361</v>
      </c>
      <c r="O31" s="43"/>
      <c r="P31" s="127"/>
      <c r="Q31" s="78" t="s">
        <v>129</v>
      </c>
    </row>
    <row r="32" spans="1:21" s="92" customFormat="1" ht="13.5" customHeight="1">
      <c r="A32" s="170"/>
      <c r="B32" s="93" t="s">
        <v>7</v>
      </c>
      <c r="C32" s="245">
        <f>SUM(H27:H31)</f>
        <v>18037.28</v>
      </c>
      <c r="D32" s="246"/>
      <c r="E32" s="246"/>
      <c r="F32" s="246"/>
      <c r="G32" s="246"/>
      <c r="H32" s="247"/>
      <c r="I32" s="98">
        <v>11974.74</v>
      </c>
      <c r="J32" s="99">
        <v>18038</v>
      </c>
      <c r="K32" s="100">
        <f>SUM(K27,K28,K29,K30,K31)</f>
        <v>17968.849999999999</v>
      </c>
      <c r="L32" s="100">
        <f t="shared" ref="L32:M32" si="3">SUM(L27,L28,L29,L30,L31)</f>
        <v>59.75</v>
      </c>
      <c r="M32" s="100">
        <f t="shared" si="3"/>
        <v>18028.599999999999</v>
      </c>
      <c r="N32" s="85">
        <f t="shared" si="0"/>
        <v>0.99947887792438173</v>
      </c>
      <c r="O32" s="126">
        <v>18037.28</v>
      </c>
      <c r="P32" s="130"/>
      <c r="Q32" s="100"/>
    </row>
    <row r="33" spans="1:20" ht="100.5" customHeight="1">
      <c r="A33" s="170">
        <v>7</v>
      </c>
      <c r="B33" s="167" t="s">
        <v>13</v>
      </c>
      <c r="C33" s="158" t="s">
        <v>82</v>
      </c>
      <c r="D33" s="159"/>
      <c r="E33" s="46">
        <v>926</v>
      </c>
      <c r="F33" s="46">
        <v>92695</v>
      </c>
      <c r="G33" s="46">
        <v>6050</v>
      </c>
      <c r="H33" s="47">
        <v>15837.03</v>
      </c>
      <c r="I33" s="47">
        <v>15837.03</v>
      </c>
      <c r="J33" s="58">
        <v>15837</v>
      </c>
      <c r="K33" s="47">
        <v>12115.5</v>
      </c>
      <c r="L33" s="47">
        <v>109.47</v>
      </c>
      <c r="M33" s="43">
        <v>12224.97</v>
      </c>
      <c r="N33" s="71">
        <f t="shared" si="0"/>
        <v>0.77192460693313125</v>
      </c>
      <c r="O33" s="43"/>
      <c r="P33" s="134" t="s">
        <v>139</v>
      </c>
      <c r="Q33" s="77" t="s">
        <v>129</v>
      </c>
      <c r="S33" s="151"/>
      <c r="T33" s="151"/>
    </row>
    <row r="34" spans="1:20" ht="15.75" customHeight="1">
      <c r="A34" s="170"/>
      <c r="B34" s="168"/>
      <c r="C34" s="158" t="s">
        <v>39</v>
      </c>
      <c r="D34" s="159"/>
      <c r="E34" s="46">
        <v>921</v>
      </c>
      <c r="F34" s="46">
        <v>92195</v>
      </c>
      <c r="G34" s="46">
        <v>4210</v>
      </c>
      <c r="H34" s="47">
        <v>1500</v>
      </c>
      <c r="I34" s="47"/>
      <c r="J34" s="58">
        <v>1500</v>
      </c>
      <c r="K34" s="47">
        <v>1500</v>
      </c>
      <c r="L34" s="47">
        <v>0</v>
      </c>
      <c r="M34" s="43">
        <v>1500</v>
      </c>
      <c r="N34" s="71">
        <f t="shared" si="0"/>
        <v>1</v>
      </c>
      <c r="O34" s="43"/>
      <c r="P34" s="127"/>
      <c r="Q34" s="77" t="s">
        <v>129</v>
      </c>
    </row>
    <row r="35" spans="1:20" ht="18" customHeight="1">
      <c r="A35" s="170"/>
      <c r="B35" s="168"/>
      <c r="C35" s="158" t="s">
        <v>40</v>
      </c>
      <c r="D35" s="159"/>
      <c r="E35" s="46">
        <v>754</v>
      </c>
      <c r="F35" s="46">
        <v>75412</v>
      </c>
      <c r="G35" s="46">
        <v>4210</v>
      </c>
      <c r="H35" s="47">
        <v>2000</v>
      </c>
      <c r="I35" s="47"/>
      <c r="J35" s="58">
        <v>2000</v>
      </c>
      <c r="K35" s="47">
        <v>2000</v>
      </c>
      <c r="L35" s="47">
        <v>0</v>
      </c>
      <c r="M35" s="43">
        <v>2000</v>
      </c>
      <c r="N35" s="71">
        <f t="shared" si="0"/>
        <v>1</v>
      </c>
      <c r="O35" s="43"/>
      <c r="P35" s="127"/>
      <c r="Q35" s="77" t="s">
        <v>129</v>
      </c>
    </row>
    <row r="36" spans="1:20" ht="15.75" customHeight="1">
      <c r="A36" s="170"/>
      <c r="B36" s="168"/>
      <c r="C36" s="172" t="s">
        <v>41</v>
      </c>
      <c r="D36" s="173"/>
      <c r="E36" s="120">
        <v>750</v>
      </c>
      <c r="F36" s="120">
        <v>75075</v>
      </c>
      <c r="G36" s="122">
        <v>4210</v>
      </c>
      <c r="H36" s="123">
        <v>1000</v>
      </c>
      <c r="I36" s="123"/>
      <c r="J36" s="124">
        <v>1000</v>
      </c>
      <c r="K36" s="123">
        <v>0</v>
      </c>
      <c r="L36" s="123">
        <v>0</v>
      </c>
      <c r="M36" s="125">
        <v>0</v>
      </c>
      <c r="N36" s="121">
        <f t="shared" si="0"/>
        <v>0</v>
      </c>
      <c r="O36" s="125"/>
      <c r="P36" s="131"/>
      <c r="Q36" s="125" t="s">
        <v>166</v>
      </c>
    </row>
    <row r="37" spans="1:20" s="92" customFormat="1" ht="14.25">
      <c r="A37" s="170"/>
      <c r="B37" s="93" t="s">
        <v>7</v>
      </c>
      <c r="C37" s="194">
        <f>SUM(H33:H36)</f>
        <v>20337.03</v>
      </c>
      <c r="D37" s="195"/>
      <c r="E37" s="195"/>
      <c r="F37" s="195"/>
      <c r="G37" s="195"/>
      <c r="H37" s="196"/>
      <c r="I37" s="101">
        <v>15837.03</v>
      </c>
      <c r="J37" s="102">
        <v>20337</v>
      </c>
      <c r="K37" s="101">
        <f>SUM(K33:K36)</f>
        <v>15615.5</v>
      </c>
      <c r="L37" s="103">
        <f t="shared" ref="L37:M37" si="4">SUM(L33:L36)</f>
        <v>109.47</v>
      </c>
      <c r="M37" s="103">
        <f t="shared" si="4"/>
        <v>15724.97</v>
      </c>
      <c r="N37" s="85">
        <f t="shared" si="0"/>
        <v>0.77321974725869103</v>
      </c>
      <c r="O37" s="126">
        <v>20337.03</v>
      </c>
      <c r="P37" s="130"/>
      <c r="Q37" s="103"/>
    </row>
    <row r="38" spans="1:20" ht="78" customHeight="1">
      <c r="A38" s="170">
        <v>8</v>
      </c>
      <c r="B38" s="167" t="s">
        <v>14</v>
      </c>
      <c r="C38" s="171" t="s">
        <v>119</v>
      </c>
      <c r="D38" s="171"/>
      <c r="E38" s="48">
        <v>926</v>
      </c>
      <c r="F38" s="48">
        <v>92695</v>
      </c>
      <c r="G38" s="48">
        <v>6050</v>
      </c>
      <c r="H38" s="47">
        <v>19400</v>
      </c>
      <c r="I38" s="54">
        <v>19400</v>
      </c>
      <c r="J38" s="59">
        <v>19400</v>
      </c>
      <c r="K38" s="54">
        <v>18348.560000000001</v>
      </c>
      <c r="L38" s="54">
        <v>338.54</v>
      </c>
      <c r="M38" s="61">
        <v>18687.099999999999</v>
      </c>
      <c r="N38" s="71">
        <f t="shared" si="0"/>
        <v>0.96325257731958758</v>
      </c>
      <c r="O38" s="61"/>
      <c r="P38" s="134" t="s">
        <v>140</v>
      </c>
      <c r="Q38" s="78" t="s">
        <v>129</v>
      </c>
    </row>
    <row r="39" spans="1:20" ht="32.25" customHeight="1">
      <c r="A39" s="170"/>
      <c r="B39" s="168"/>
      <c r="C39" s="158" t="s">
        <v>96</v>
      </c>
      <c r="D39" s="159"/>
      <c r="E39" s="46">
        <v>926</v>
      </c>
      <c r="F39" s="46">
        <v>92695</v>
      </c>
      <c r="G39" s="46">
        <v>4300</v>
      </c>
      <c r="H39" s="47">
        <v>4700</v>
      </c>
      <c r="I39" s="47"/>
      <c r="J39" s="58">
        <v>4700</v>
      </c>
      <c r="K39" s="47">
        <v>3900</v>
      </c>
      <c r="L39" s="47">
        <v>39</v>
      </c>
      <c r="M39" s="43">
        <v>3939</v>
      </c>
      <c r="N39" s="71">
        <f t="shared" si="0"/>
        <v>0.83808510638297873</v>
      </c>
      <c r="O39" s="43"/>
      <c r="P39" s="127" t="s">
        <v>146</v>
      </c>
      <c r="Q39" s="78" t="s">
        <v>129</v>
      </c>
      <c r="R39" s="151"/>
    </row>
    <row r="40" spans="1:20" ht="18.75" customHeight="1">
      <c r="A40" s="170"/>
      <c r="B40" s="168"/>
      <c r="C40" s="161" t="s">
        <v>60</v>
      </c>
      <c r="D40" s="162"/>
      <c r="E40" s="46">
        <v>750</v>
      </c>
      <c r="F40" s="46">
        <v>75075</v>
      </c>
      <c r="G40" s="46">
        <v>4210</v>
      </c>
      <c r="H40" s="47">
        <v>1350</v>
      </c>
      <c r="I40" s="47"/>
      <c r="J40" s="58">
        <v>1350</v>
      </c>
      <c r="K40" s="47">
        <v>1349.65</v>
      </c>
      <c r="L40" s="47">
        <v>0</v>
      </c>
      <c r="M40" s="43">
        <v>1349.65</v>
      </c>
      <c r="N40" s="71">
        <f t="shared" si="0"/>
        <v>0.99974074074074082</v>
      </c>
      <c r="O40" s="43"/>
      <c r="P40" s="127"/>
      <c r="Q40" s="78" t="s">
        <v>129</v>
      </c>
    </row>
    <row r="41" spans="1:20" ht="21.75" customHeight="1">
      <c r="A41" s="170"/>
      <c r="B41" s="169"/>
      <c r="C41" s="158" t="s">
        <v>61</v>
      </c>
      <c r="D41" s="159"/>
      <c r="E41" s="46">
        <v>926</v>
      </c>
      <c r="F41" s="46">
        <v>92695</v>
      </c>
      <c r="G41" s="46">
        <v>4210</v>
      </c>
      <c r="H41" s="47">
        <v>1560.83</v>
      </c>
      <c r="I41" s="47"/>
      <c r="J41" s="58">
        <v>1561</v>
      </c>
      <c r="K41" s="47">
        <v>1560.83</v>
      </c>
      <c r="L41" s="47">
        <v>0</v>
      </c>
      <c r="M41" s="43">
        <v>1560.83</v>
      </c>
      <c r="N41" s="71">
        <f t="shared" ref="N41:N72" si="5">M41/J41</f>
        <v>0.99989109545163357</v>
      </c>
      <c r="O41" s="43"/>
      <c r="P41" s="127"/>
      <c r="Q41" s="78" t="s">
        <v>129</v>
      </c>
    </row>
    <row r="42" spans="1:20" s="92" customFormat="1" ht="16.5" customHeight="1">
      <c r="A42" s="170"/>
      <c r="B42" s="93" t="s">
        <v>7</v>
      </c>
      <c r="C42" s="197">
        <f>SUM(H38:H41)</f>
        <v>27010.83</v>
      </c>
      <c r="D42" s="198"/>
      <c r="E42" s="199"/>
      <c r="F42" s="199"/>
      <c r="G42" s="199"/>
      <c r="H42" s="200"/>
      <c r="I42" s="104">
        <v>19400</v>
      </c>
      <c r="J42" s="102">
        <v>27011</v>
      </c>
      <c r="K42" s="103">
        <f>SUM(K38:K41)</f>
        <v>25159.040000000001</v>
      </c>
      <c r="L42" s="103">
        <f t="shared" ref="L42:M42" si="6">SUM(L38:L41)</f>
        <v>377.54</v>
      </c>
      <c r="M42" s="103">
        <f t="shared" si="6"/>
        <v>25536.58</v>
      </c>
      <c r="N42" s="85">
        <f t="shared" si="5"/>
        <v>0.94541409055569958</v>
      </c>
      <c r="O42" s="126">
        <v>27010.83</v>
      </c>
      <c r="P42" s="130"/>
      <c r="Q42" s="103"/>
    </row>
    <row r="43" spans="1:20" ht="70.5" customHeight="1">
      <c r="A43" s="170">
        <v>9</v>
      </c>
      <c r="B43" s="39" t="s">
        <v>15</v>
      </c>
      <c r="C43" s="160" t="s">
        <v>172</v>
      </c>
      <c r="D43" s="160"/>
      <c r="E43" s="48">
        <v>926</v>
      </c>
      <c r="F43" s="48">
        <v>92695</v>
      </c>
      <c r="G43" s="48">
        <v>6050</v>
      </c>
      <c r="H43" s="47">
        <v>21780.02</v>
      </c>
      <c r="I43" s="47">
        <v>21780.02</v>
      </c>
      <c r="J43" s="59">
        <v>21781</v>
      </c>
      <c r="K43" s="54">
        <v>21369.9</v>
      </c>
      <c r="L43" s="54">
        <v>202.01</v>
      </c>
      <c r="M43" s="61">
        <v>21571.91</v>
      </c>
      <c r="N43" s="71">
        <f t="shared" si="5"/>
        <v>0.99040034892796469</v>
      </c>
      <c r="O43" s="61"/>
      <c r="P43" s="135" t="s">
        <v>147</v>
      </c>
      <c r="Q43" s="78" t="s">
        <v>129</v>
      </c>
      <c r="R43" s="151"/>
    </row>
    <row r="44" spans="1:20" s="92" customFormat="1" ht="15" customHeight="1">
      <c r="A44" s="170"/>
      <c r="B44" s="93" t="s">
        <v>7</v>
      </c>
      <c r="C44" s="201">
        <f>SUM(H43:H43)</f>
        <v>21780.02</v>
      </c>
      <c r="D44" s="202"/>
      <c r="E44" s="202"/>
      <c r="F44" s="202"/>
      <c r="G44" s="202"/>
      <c r="H44" s="202"/>
      <c r="I44" s="105">
        <v>21780.02</v>
      </c>
      <c r="J44" s="106">
        <v>21781</v>
      </c>
      <c r="K44" s="103">
        <f>SUM(K43)</f>
        <v>21369.9</v>
      </c>
      <c r="L44" s="103">
        <f t="shared" ref="L44:M44" si="7">SUM(L43)</f>
        <v>202.01</v>
      </c>
      <c r="M44" s="103">
        <f t="shared" si="7"/>
        <v>21571.91</v>
      </c>
      <c r="N44" s="85">
        <f t="shared" si="5"/>
        <v>0.99040034892796469</v>
      </c>
      <c r="O44" s="126">
        <v>21780.02</v>
      </c>
      <c r="P44" s="132"/>
      <c r="Q44" s="103"/>
      <c r="R44" s="107"/>
    </row>
    <row r="45" spans="1:20" ht="27" customHeight="1">
      <c r="A45" s="170"/>
      <c r="B45" s="157" t="s">
        <v>16</v>
      </c>
      <c r="C45" s="240" t="s">
        <v>46</v>
      </c>
      <c r="D45" s="240"/>
      <c r="E45" s="46">
        <v>900</v>
      </c>
      <c r="F45" s="46">
        <v>90015</v>
      </c>
      <c r="G45" s="46">
        <v>6050</v>
      </c>
      <c r="H45" s="42">
        <v>23981.63</v>
      </c>
      <c r="I45" s="42">
        <v>23981.63</v>
      </c>
      <c r="J45" s="65">
        <v>23982</v>
      </c>
      <c r="K45" s="42">
        <v>23045.1</v>
      </c>
      <c r="L45" s="42">
        <v>691.35</v>
      </c>
      <c r="M45" s="43">
        <v>23736.45</v>
      </c>
      <c r="N45" s="71">
        <f t="shared" si="5"/>
        <v>0.98976107080310238</v>
      </c>
      <c r="O45" s="43"/>
      <c r="P45" s="134" t="s">
        <v>132</v>
      </c>
      <c r="Q45" s="77" t="s">
        <v>129</v>
      </c>
      <c r="R45" s="31"/>
      <c r="S45" s="151"/>
      <c r="T45" s="151"/>
    </row>
    <row r="46" spans="1:20" ht="19.5" customHeight="1">
      <c r="A46" s="170"/>
      <c r="B46" s="157"/>
      <c r="C46" s="240" t="s">
        <v>47</v>
      </c>
      <c r="D46" s="240"/>
      <c r="E46" s="48">
        <v>750</v>
      </c>
      <c r="F46" s="48">
        <v>75075</v>
      </c>
      <c r="G46" s="46">
        <v>4210</v>
      </c>
      <c r="H46" s="42">
        <v>1000</v>
      </c>
      <c r="I46" s="42"/>
      <c r="J46" s="65">
        <v>1000</v>
      </c>
      <c r="K46" s="42">
        <v>1000</v>
      </c>
      <c r="L46" s="42">
        <v>0</v>
      </c>
      <c r="M46" s="43">
        <v>1000</v>
      </c>
      <c r="N46" s="71">
        <f t="shared" si="5"/>
        <v>1</v>
      </c>
      <c r="O46" s="43"/>
      <c r="P46" s="127"/>
      <c r="Q46" s="77" t="s">
        <v>129</v>
      </c>
    </row>
    <row r="47" spans="1:20" s="92" customFormat="1" ht="16.5" customHeight="1">
      <c r="A47" s="170"/>
      <c r="B47" s="93" t="s">
        <v>7</v>
      </c>
      <c r="C47" s="203">
        <f>SUM(H45:H46)</f>
        <v>24981.63</v>
      </c>
      <c r="D47" s="203"/>
      <c r="E47" s="203"/>
      <c r="F47" s="203"/>
      <c r="G47" s="203"/>
      <c r="H47" s="203"/>
      <c r="I47" s="108">
        <v>23981.63</v>
      </c>
      <c r="J47" s="109">
        <v>24982</v>
      </c>
      <c r="K47" s="103">
        <f>SUM(K45:K46)</f>
        <v>24045.1</v>
      </c>
      <c r="L47" s="103">
        <f t="shared" ref="L47:M47" si="8">SUM(L45:L46)</f>
        <v>691.35</v>
      </c>
      <c r="M47" s="103">
        <f t="shared" si="8"/>
        <v>24736.45</v>
      </c>
      <c r="N47" s="85">
        <f t="shared" si="5"/>
        <v>0.99017092306460652</v>
      </c>
      <c r="O47" s="126">
        <v>24981.63</v>
      </c>
      <c r="P47" s="132"/>
      <c r="Q47" s="110"/>
      <c r="R47" s="111"/>
    </row>
    <row r="48" spans="1:20" ht="17.25" customHeight="1">
      <c r="A48" s="170">
        <v>11</v>
      </c>
      <c r="B48" s="167" t="s">
        <v>17</v>
      </c>
      <c r="C48" s="171" t="s">
        <v>98</v>
      </c>
      <c r="D48" s="171"/>
      <c r="E48" s="46">
        <v>926</v>
      </c>
      <c r="F48" s="46">
        <v>92695</v>
      </c>
      <c r="G48" s="46">
        <v>6050</v>
      </c>
      <c r="H48" s="47">
        <v>25306.85</v>
      </c>
      <c r="I48" s="47">
        <v>25306.85</v>
      </c>
      <c r="J48" s="58">
        <v>25307</v>
      </c>
      <c r="K48" s="47">
        <v>24550.799999999999</v>
      </c>
      <c r="L48" s="47">
        <v>245.51</v>
      </c>
      <c r="M48" s="43">
        <v>24796.31</v>
      </c>
      <c r="N48" s="71">
        <f t="shared" si="5"/>
        <v>0.97982020784763113</v>
      </c>
      <c r="O48" s="43"/>
      <c r="P48" s="127" t="s">
        <v>142</v>
      </c>
      <c r="Q48" s="79" t="s">
        <v>129</v>
      </c>
    </row>
    <row r="49" spans="1:20" ht="18" customHeight="1">
      <c r="A49" s="170"/>
      <c r="B49" s="168"/>
      <c r="C49" s="158" t="s">
        <v>44</v>
      </c>
      <c r="D49" s="159"/>
      <c r="E49" s="48">
        <v>754</v>
      </c>
      <c r="F49" s="48">
        <v>75412</v>
      </c>
      <c r="G49" s="46">
        <v>4210</v>
      </c>
      <c r="H49" s="50">
        <v>1000</v>
      </c>
      <c r="I49" s="50"/>
      <c r="J49" s="67">
        <v>1000</v>
      </c>
      <c r="K49" s="50">
        <v>1000</v>
      </c>
      <c r="L49" s="50">
        <v>0</v>
      </c>
      <c r="M49" s="43">
        <v>1000</v>
      </c>
      <c r="N49" s="71">
        <f t="shared" si="5"/>
        <v>1</v>
      </c>
      <c r="O49" s="43"/>
      <c r="P49" s="127"/>
      <c r="Q49" s="79" t="s">
        <v>129</v>
      </c>
    </row>
    <row r="50" spans="1:20" ht="30" customHeight="1">
      <c r="A50" s="170"/>
      <c r="B50" s="168"/>
      <c r="C50" s="187" t="s">
        <v>45</v>
      </c>
      <c r="D50" s="188"/>
      <c r="E50" s="48">
        <v>750</v>
      </c>
      <c r="F50" s="48">
        <v>75075</v>
      </c>
      <c r="G50" s="46">
        <v>4210</v>
      </c>
      <c r="H50" s="50">
        <v>1200</v>
      </c>
      <c r="I50" s="50"/>
      <c r="J50" s="67">
        <v>1200</v>
      </c>
      <c r="K50" s="50">
        <v>1200</v>
      </c>
      <c r="L50" s="50">
        <v>0</v>
      </c>
      <c r="M50" s="43">
        <v>1200</v>
      </c>
      <c r="N50" s="71">
        <f t="shared" si="5"/>
        <v>1</v>
      </c>
      <c r="O50" s="43"/>
      <c r="P50" s="127"/>
      <c r="Q50" s="79" t="s">
        <v>129</v>
      </c>
    </row>
    <row r="51" spans="1:20" s="92" customFormat="1" ht="16.5" customHeight="1">
      <c r="A51" s="170"/>
      <c r="B51" s="93" t="s">
        <v>7</v>
      </c>
      <c r="C51" s="191">
        <f>SUM(H48:H50)</f>
        <v>27506.85</v>
      </c>
      <c r="D51" s="206"/>
      <c r="E51" s="206"/>
      <c r="F51" s="206"/>
      <c r="G51" s="206"/>
      <c r="H51" s="207"/>
      <c r="I51" s="113">
        <v>25306.85</v>
      </c>
      <c r="J51" s="95">
        <v>27507</v>
      </c>
      <c r="K51" s="103">
        <f>SUM(K48:K50)</f>
        <v>26750.799999999999</v>
      </c>
      <c r="L51" s="103">
        <f t="shared" ref="L51:M51" si="9">SUM(L48:L50)</f>
        <v>245.51</v>
      </c>
      <c r="M51" s="103">
        <f t="shared" si="9"/>
        <v>26996.31</v>
      </c>
      <c r="N51" s="85">
        <f t="shared" si="5"/>
        <v>0.98143418039044616</v>
      </c>
      <c r="O51" s="126">
        <v>27506.85</v>
      </c>
      <c r="P51" s="132"/>
      <c r="Q51" s="110"/>
    </row>
    <row r="52" spans="1:20" ht="19.5" customHeight="1">
      <c r="A52" s="170">
        <v>12</v>
      </c>
      <c r="B52" s="167" t="s">
        <v>18</v>
      </c>
      <c r="C52" s="161" t="s">
        <v>65</v>
      </c>
      <c r="D52" s="162"/>
      <c r="E52" s="204">
        <v>700</v>
      </c>
      <c r="F52" s="204">
        <v>70005</v>
      </c>
      <c r="G52" s="46">
        <v>4270</v>
      </c>
      <c r="H52" s="47">
        <v>21368.41</v>
      </c>
      <c r="I52" s="47"/>
      <c r="J52" s="58">
        <v>21368</v>
      </c>
      <c r="K52" s="47">
        <v>21156</v>
      </c>
      <c r="L52" s="47">
        <v>211.56</v>
      </c>
      <c r="M52" s="43">
        <v>21367.56</v>
      </c>
      <c r="N52" s="71">
        <f t="shared" si="5"/>
        <v>0.99997940846125055</v>
      </c>
      <c r="O52" s="43"/>
      <c r="P52" s="127" t="s">
        <v>143</v>
      </c>
      <c r="Q52" s="79" t="s">
        <v>129</v>
      </c>
    </row>
    <row r="53" spans="1:20">
      <c r="A53" s="170"/>
      <c r="B53" s="169"/>
      <c r="C53" s="215"/>
      <c r="D53" s="237"/>
      <c r="E53" s="205"/>
      <c r="F53" s="205"/>
      <c r="G53" s="46">
        <v>4210</v>
      </c>
      <c r="H53" s="47">
        <v>1088</v>
      </c>
      <c r="I53" s="47"/>
      <c r="J53" s="58">
        <v>1088</v>
      </c>
      <c r="K53" s="47">
        <v>1020.13</v>
      </c>
      <c r="L53" s="47">
        <v>0</v>
      </c>
      <c r="M53" s="43">
        <v>1020.13</v>
      </c>
      <c r="N53" s="71">
        <f t="shared" si="5"/>
        <v>0.93761948529411765</v>
      </c>
      <c r="O53" s="43"/>
      <c r="P53" s="127"/>
      <c r="Q53" s="79" t="s">
        <v>129</v>
      </c>
    </row>
    <row r="54" spans="1:20" s="92" customFormat="1" ht="17.25" customHeight="1">
      <c r="A54" s="170"/>
      <c r="B54" s="93" t="s">
        <v>7</v>
      </c>
      <c r="C54" s="191">
        <f>SUM(H52:H53)</f>
        <v>22456.41</v>
      </c>
      <c r="D54" s="192"/>
      <c r="E54" s="192"/>
      <c r="F54" s="192"/>
      <c r="G54" s="192"/>
      <c r="H54" s="193"/>
      <c r="I54" s="112"/>
      <c r="J54" s="95">
        <v>22456</v>
      </c>
      <c r="K54" s="103">
        <f>SUM(K52:K53)</f>
        <v>22176.13</v>
      </c>
      <c r="L54" s="103">
        <f t="shared" ref="L54:M54" si="10">SUM(L52:L53)</f>
        <v>211.56</v>
      </c>
      <c r="M54" s="103">
        <f t="shared" si="10"/>
        <v>22387.690000000002</v>
      </c>
      <c r="N54" s="85">
        <f t="shared" si="5"/>
        <v>0.99695805130032078</v>
      </c>
      <c r="O54" s="126">
        <v>22456.41</v>
      </c>
      <c r="P54" s="130"/>
      <c r="Q54" s="110"/>
    </row>
    <row r="55" spans="1:20" ht="0.75" customHeight="1">
      <c r="A55" s="170">
        <v>13</v>
      </c>
      <c r="B55" s="157" t="s">
        <v>19</v>
      </c>
      <c r="C55" s="160" t="s">
        <v>40</v>
      </c>
      <c r="D55" s="160"/>
      <c r="E55" s="46">
        <v>754</v>
      </c>
      <c r="F55" s="46">
        <v>75412</v>
      </c>
      <c r="G55" s="46">
        <v>4210</v>
      </c>
      <c r="H55" s="47">
        <v>2000</v>
      </c>
      <c r="I55" s="47"/>
      <c r="J55" s="58"/>
      <c r="K55" s="47"/>
      <c r="L55" s="47"/>
      <c r="M55" s="43"/>
      <c r="N55" s="71" t="e">
        <f t="shared" si="5"/>
        <v>#DIV/0!</v>
      </c>
      <c r="O55" s="43"/>
      <c r="P55" s="127"/>
      <c r="Q55" s="73" t="s">
        <v>129</v>
      </c>
    </row>
    <row r="56" spans="1:20" ht="22.5" customHeight="1">
      <c r="A56" s="170"/>
      <c r="B56" s="157"/>
      <c r="C56" s="158" t="s">
        <v>40</v>
      </c>
      <c r="D56" s="159"/>
      <c r="E56" s="46">
        <v>754</v>
      </c>
      <c r="F56" s="46">
        <v>75412</v>
      </c>
      <c r="G56" s="46">
        <v>4210</v>
      </c>
      <c r="H56" s="47">
        <v>2000</v>
      </c>
      <c r="I56" s="47"/>
      <c r="J56" s="58">
        <v>2000</v>
      </c>
      <c r="K56" s="47">
        <v>1793.42</v>
      </c>
      <c r="L56" s="47">
        <v>0</v>
      </c>
      <c r="M56" s="43">
        <v>1793.42</v>
      </c>
      <c r="N56" s="71">
        <f t="shared" si="5"/>
        <v>0.89671000000000001</v>
      </c>
      <c r="O56" s="43"/>
      <c r="P56" s="127"/>
      <c r="Q56" s="79" t="s">
        <v>129</v>
      </c>
    </row>
    <row r="57" spans="1:20" ht="28.5" customHeight="1">
      <c r="A57" s="170"/>
      <c r="B57" s="157"/>
      <c r="C57" s="160" t="s">
        <v>50</v>
      </c>
      <c r="D57" s="160"/>
      <c r="E57" s="46">
        <v>926</v>
      </c>
      <c r="F57" s="46">
        <v>92695</v>
      </c>
      <c r="G57" s="46">
        <v>6060</v>
      </c>
      <c r="H57" s="47">
        <v>7000</v>
      </c>
      <c r="I57" s="47">
        <v>7000</v>
      </c>
      <c r="J57" s="58">
        <v>7000</v>
      </c>
      <c r="K57" s="47">
        <v>7000</v>
      </c>
      <c r="L57" s="47">
        <v>0</v>
      </c>
      <c r="M57" s="43">
        <v>7000</v>
      </c>
      <c r="N57" s="71">
        <f t="shared" si="5"/>
        <v>1</v>
      </c>
      <c r="O57" s="43"/>
      <c r="P57" s="127"/>
      <c r="Q57" s="79" t="s">
        <v>129</v>
      </c>
    </row>
    <row r="58" spans="1:20" ht="33" customHeight="1">
      <c r="A58" s="170"/>
      <c r="B58" s="157"/>
      <c r="C58" s="158" t="s">
        <v>93</v>
      </c>
      <c r="D58" s="159"/>
      <c r="E58" s="46">
        <v>900</v>
      </c>
      <c r="F58" s="46">
        <v>90015</v>
      </c>
      <c r="G58" s="46">
        <v>6050</v>
      </c>
      <c r="H58" s="47">
        <v>12570</v>
      </c>
      <c r="I58" s="47">
        <v>12570</v>
      </c>
      <c r="J58" s="58">
        <v>12570</v>
      </c>
      <c r="K58" s="47">
        <v>12200.95</v>
      </c>
      <c r="L58" s="47">
        <v>366.03</v>
      </c>
      <c r="M58" s="43">
        <v>12566.98</v>
      </c>
      <c r="N58" s="71">
        <f t="shared" si="5"/>
        <v>0.99975974542561652</v>
      </c>
      <c r="O58" s="43"/>
      <c r="P58" s="134" t="s">
        <v>144</v>
      </c>
      <c r="Q58" s="79" t="s">
        <v>129</v>
      </c>
      <c r="S58" s="151"/>
      <c r="T58" s="151"/>
    </row>
    <row r="59" spans="1:20" ht="43.5" customHeight="1">
      <c r="A59" s="170"/>
      <c r="B59" s="157"/>
      <c r="C59" s="161" t="s">
        <v>100</v>
      </c>
      <c r="D59" s="162"/>
      <c r="E59" s="48">
        <v>926</v>
      </c>
      <c r="F59" s="48">
        <v>92695</v>
      </c>
      <c r="G59" s="48">
        <v>6050</v>
      </c>
      <c r="H59" s="54">
        <v>17324.63</v>
      </c>
      <c r="I59" s="54">
        <v>17324.63</v>
      </c>
      <c r="J59" s="59">
        <v>17325</v>
      </c>
      <c r="K59" s="54">
        <v>17164.5</v>
      </c>
      <c r="L59" s="54">
        <v>159.96</v>
      </c>
      <c r="M59" s="54">
        <v>17324.46</v>
      </c>
      <c r="N59" s="71">
        <f t="shared" si="5"/>
        <v>0.99996883116883117</v>
      </c>
      <c r="O59" s="61"/>
      <c r="P59" s="135" t="s">
        <v>148</v>
      </c>
      <c r="Q59" s="79" t="s">
        <v>129</v>
      </c>
    </row>
    <row r="60" spans="1:20" ht="36.75" customHeight="1">
      <c r="A60" s="170"/>
      <c r="B60" s="157"/>
      <c r="C60" s="161" t="s">
        <v>51</v>
      </c>
      <c r="D60" s="162"/>
      <c r="E60" s="48">
        <v>750</v>
      </c>
      <c r="F60" s="48">
        <v>75075</v>
      </c>
      <c r="G60" s="46">
        <v>4210</v>
      </c>
      <c r="H60" s="50">
        <v>2050</v>
      </c>
      <c r="I60" s="50"/>
      <c r="J60" s="67">
        <v>2050</v>
      </c>
      <c r="K60" s="50">
        <v>2050</v>
      </c>
      <c r="L60" s="50">
        <v>0</v>
      </c>
      <c r="M60" s="43">
        <v>2050</v>
      </c>
      <c r="N60" s="71">
        <f t="shared" si="5"/>
        <v>1</v>
      </c>
      <c r="O60" s="43"/>
      <c r="P60" s="127"/>
      <c r="Q60" s="79" t="s">
        <v>129</v>
      </c>
    </row>
    <row r="61" spans="1:20" s="92" customFormat="1" ht="21" customHeight="1">
      <c r="A61" s="170"/>
      <c r="B61" s="93" t="s">
        <v>7</v>
      </c>
      <c r="C61" s="194">
        <f>SUM(H56,H57,H58,H59,H60)</f>
        <v>40944.630000000005</v>
      </c>
      <c r="D61" s="195"/>
      <c r="E61" s="195"/>
      <c r="F61" s="195"/>
      <c r="G61" s="195"/>
      <c r="H61" s="196"/>
      <c r="I61" s="101">
        <v>36894.629999999997</v>
      </c>
      <c r="J61" s="102">
        <v>40945</v>
      </c>
      <c r="K61" s="103">
        <f>SUM(K58,K56:K57,K59,K60)</f>
        <v>40208.870000000003</v>
      </c>
      <c r="L61" s="103">
        <f>SUM(L58,L56:L57,L59,L60)</f>
        <v>525.99</v>
      </c>
      <c r="M61" s="103">
        <f>SUM(M58,M56:M57,M59,M60)</f>
        <v>40734.86</v>
      </c>
      <c r="N61" s="85">
        <f t="shared" si="5"/>
        <v>0.9948677494199536</v>
      </c>
      <c r="O61" s="126">
        <v>40944.629999999997</v>
      </c>
      <c r="P61" s="130"/>
      <c r="Q61" s="110"/>
    </row>
    <row r="62" spans="1:20" ht="21.75" customHeight="1">
      <c r="A62" s="170">
        <v>14</v>
      </c>
      <c r="B62" s="157" t="s">
        <v>20</v>
      </c>
      <c r="C62" s="209" t="s">
        <v>40</v>
      </c>
      <c r="D62" s="210"/>
      <c r="E62" s="140">
        <v>754</v>
      </c>
      <c r="F62" s="140">
        <v>75412</v>
      </c>
      <c r="G62" s="140">
        <v>4210</v>
      </c>
      <c r="H62" s="141">
        <v>1000</v>
      </c>
      <c r="I62" s="141"/>
      <c r="J62" s="139">
        <v>1000</v>
      </c>
      <c r="K62" s="141">
        <v>0</v>
      </c>
      <c r="L62" s="141">
        <v>0</v>
      </c>
      <c r="M62" s="142">
        <v>0</v>
      </c>
      <c r="N62" s="143">
        <f t="shared" si="5"/>
        <v>0</v>
      </c>
      <c r="O62" s="142"/>
      <c r="P62" s="144"/>
      <c r="Q62" s="148" t="s">
        <v>166</v>
      </c>
    </row>
    <row r="63" spans="1:20" s="20" customFormat="1" ht="44.25" customHeight="1">
      <c r="A63" s="170"/>
      <c r="B63" s="157"/>
      <c r="C63" s="161" t="s">
        <v>95</v>
      </c>
      <c r="D63" s="162"/>
      <c r="E63" s="48">
        <v>926</v>
      </c>
      <c r="F63" s="48">
        <v>92695</v>
      </c>
      <c r="G63" s="48">
        <v>6050</v>
      </c>
      <c r="H63" s="60">
        <v>20667.189999999999</v>
      </c>
      <c r="I63" s="60">
        <v>20667.189999999999</v>
      </c>
      <c r="J63" s="66">
        <v>20668</v>
      </c>
      <c r="K63" s="60">
        <v>19985</v>
      </c>
      <c r="L63" s="60">
        <v>199.85</v>
      </c>
      <c r="M63" s="43">
        <v>20184.849999999999</v>
      </c>
      <c r="N63" s="71">
        <f t="shared" si="5"/>
        <v>0.97662328236887941</v>
      </c>
      <c r="O63" s="43"/>
      <c r="P63" s="134" t="s">
        <v>149</v>
      </c>
      <c r="Q63" s="79" t="s">
        <v>129</v>
      </c>
      <c r="R63" s="242"/>
      <c r="S63" s="236"/>
      <c r="T63" s="236"/>
    </row>
    <row r="64" spans="1:20" ht="57" customHeight="1">
      <c r="A64" s="170"/>
      <c r="B64" s="157"/>
      <c r="C64" s="158" t="s">
        <v>97</v>
      </c>
      <c r="D64" s="159"/>
      <c r="E64" s="46">
        <v>926</v>
      </c>
      <c r="F64" s="46">
        <v>92695</v>
      </c>
      <c r="G64" s="46">
        <v>4300</v>
      </c>
      <c r="H64" s="47">
        <v>9200</v>
      </c>
      <c r="I64" s="47"/>
      <c r="J64" s="58">
        <v>9200</v>
      </c>
      <c r="K64" s="47">
        <v>8918.34</v>
      </c>
      <c r="L64" s="47">
        <v>267.55</v>
      </c>
      <c r="M64" s="43">
        <v>9185.83</v>
      </c>
      <c r="N64" s="71">
        <f t="shared" si="5"/>
        <v>0.99845978260869561</v>
      </c>
      <c r="O64" s="43"/>
      <c r="P64" s="127" t="s">
        <v>144</v>
      </c>
      <c r="Q64" s="79" t="s">
        <v>129</v>
      </c>
      <c r="S64" s="151"/>
      <c r="T64" s="151"/>
    </row>
    <row r="65" spans="1:20" ht="31.5" customHeight="1">
      <c r="A65" s="170"/>
      <c r="B65" s="208"/>
      <c r="C65" s="158" t="s">
        <v>59</v>
      </c>
      <c r="D65" s="159"/>
      <c r="E65" s="46">
        <v>926</v>
      </c>
      <c r="F65" s="46">
        <v>92695</v>
      </c>
      <c r="G65" s="46">
        <v>4300</v>
      </c>
      <c r="H65" s="47">
        <v>3232</v>
      </c>
      <c r="I65" s="47"/>
      <c r="J65" s="58">
        <v>3232</v>
      </c>
      <c r="K65" s="47">
        <v>3200</v>
      </c>
      <c r="L65" s="47">
        <v>32</v>
      </c>
      <c r="M65" s="43">
        <v>3232</v>
      </c>
      <c r="N65" s="71">
        <f t="shared" si="5"/>
        <v>1</v>
      </c>
      <c r="O65" s="43"/>
      <c r="P65" s="127" t="s">
        <v>145</v>
      </c>
      <c r="Q65" s="79" t="s">
        <v>129</v>
      </c>
    </row>
    <row r="66" spans="1:20" ht="27" customHeight="1">
      <c r="A66" s="170"/>
      <c r="B66" s="157"/>
      <c r="C66" s="187" t="s">
        <v>58</v>
      </c>
      <c r="D66" s="188"/>
      <c r="E66" s="48">
        <v>750</v>
      </c>
      <c r="F66" s="48">
        <v>75075</v>
      </c>
      <c r="G66" s="46">
        <v>4210</v>
      </c>
      <c r="H66" s="47">
        <v>1750</v>
      </c>
      <c r="I66" s="47"/>
      <c r="J66" s="58">
        <v>1750</v>
      </c>
      <c r="K66" s="47">
        <v>1750</v>
      </c>
      <c r="L66" s="47">
        <v>0</v>
      </c>
      <c r="M66" s="43">
        <v>1750</v>
      </c>
      <c r="N66" s="71">
        <f t="shared" si="5"/>
        <v>1</v>
      </c>
      <c r="O66" s="43"/>
      <c r="P66" s="127"/>
      <c r="Q66" s="79" t="s">
        <v>129</v>
      </c>
      <c r="R66" s="7"/>
    </row>
    <row r="67" spans="1:20" s="92" customFormat="1" ht="15" customHeight="1">
      <c r="A67" s="170"/>
      <c r="B67" s="93" t="s">
        <v>7</v>
      </c>
      <c r="C67" s="191">
        <f>SUM(H62:H66)</f>
        <v>35849.19</v>
      </c>
      <c r="D67" s="192"/>
      <c r="E67" s="192"/>
      <c r="F67" s="192"/>
      <c r="G67" s="192"/>
      <c r="H67" s="193"/>
      <c r="I67" s="112">
        <v>20667.189999999999</v>
      </c>
      <c r="J67" s="95">
        <v>35850</v>
      </c>
      <c r="K67" s="103">
        <f>SUM(K64,K62:K63,K65,K66)</f>
        <v>33853.339999999997</v>
      </c>
      <c r="L67" s="103">
        <f t="shared" ref="L67:M67" si="11">SUM(L64,L62:L63,L65,L66)</f>
        <v>499.4</v>
      </c>
      <c r="M67" s="103">
        <f t="shared" si="11"/>
        <v>34352.68</v>
      </c>
      <c r="N67" s="85">
        <f t="shared" si="5"/>
        <v>0.95823375174337522</v>
      </c>
      <c r="O67" s="126">
        <v>35849.19</v>
      </c>
      <c r="P67" s="130"/>
      <c r="Q67" s="110"/>
    </row>
    <row r="68" spans="1:20" ht="26.25" customHeight="1">
      <c r="A68" s="156">
        <v>15</v>
      </c>
      <c r="B68" s="167" t="s">
        <v>21</v>
      </c>
      <c r="C68" s="154" t="s">
        <v>76</v>
      </c>
      <c r="D68" s="155"/>
      <c r="E68" s="51">
        <v>600</v>
      </c>
      <c r="F68" s="51">
        <v>60017</v>
      </c>
      <c r="G68" s="51">
        <v>6050</v>
      </c>
      <c r="H68" s="47">
        <v>18405.86</v>
      </c>
      <c r="I68" s="47">
        <v>18405.86</v>
      </c>
      <c r="J68" s="58">
        <v>18406</v>
      </c>
      <c r="K68" s="47">
        <v>18071.73</v>
      </c>
      <c r="L68" s="47">
        <v>180.72</v>
      </c>
      <c r="M68" s="43">
        <v>18252.45</v>
      </c>
      <c r="N68" s="71">
        <f t="shared" si="5"/>
        <v>0.99165761164837551</v>
      </c>
      <c r="O68" s="43"/>
      <c r="P68" s="127" t="s">
        <v>150</v>
      </c>
      <c r="Q68" s="79" t="s">
        <v>129</v>
      </c>
    </row>
    <row r="69" spans="1:20" ht="24" customHeight="1">
      <c r="A69" s="152"/>
      <c r="B69" s="168"/>
      <c r="C69" s="165" t="s">
        <v>40</v>
      </c>
      <c r="D69" s="166"/>
      <c r="E69" s="52">
        <v>754</v>
      </c>
      <c r="F69" s="52">
        <v>75412</v>
      </c>
      <c r="G69" s="51">
        <v>4210</v>
      </c>
      <c r="H69" s="50">
        <v>1000</v>
      </c>
      <c r="I69" s="50"/>
      <c r="J69" s="67">
        <v>1000</v>
      </c>
      <c r="K69" s="50">
        <v>946.23</v>
      </c>
      <c r="L69" s="50">
        <v>0</v>
      </c>
      <c r="M69" s="43">
        <v>946.23</v>
      </c>
      <c r="N69" s="71">
        <f t="shared" si="5"/>
        <v>0.94623000000000002</v>
      </c>
      <c r="O69" s="43"/>
      <c r="P69" s="127"/>
      <c r="Q69" s="79" t="s">
        <v>129</v>
      </c>
    </row>
    <row r="70" spans="1:20" ht="26.25" customHeight="1">
      <c r="A70" s="152"/>
      <c r="B70" s="168"/>
      <c r="C70" s="161" t="s">
        <v>77</v>
      </c>
      <c r="D70" s="162"/>
      <c r="E70" s="52">
        <v>750</v>
      </c>
      <c r="F70" s="52">
        <v>75075</v>
      </c>
      <c r="G70" s="51">
        <v>4210</v>
      </c>
      <c r="H70" s="50">
        <v>1021.36</v>
      </c>
      <c r="I70" s="50"/>
      <c r="J70" s="67">
        <v>1022</v>
      </c>
      <c r="K70" s="50">
        <v>1000.16</v>
      </c>
      <c r="L70" s="50">
        <v>0</v>
      </c>
      <c r="M70" s="43">
        <v>1000.16</v>
      </c>
      <c r="N70" s="71">
        <f t="shared" si="5"/>
        <v>0.9786301369863013</v>
      </c>
      <c r="O70" s="43"/>
      <c r="P70" s="127"/>
      <c r="Q70" s="79" t="s">
        <v>129</v>
      </c>
    </row>
    <row r="71" spans="1:20" s="92" customFormat="1" ht="15.75" customHeight="1">
      <c r="A71" s="153"/>
      <c r="B71" s="93" t="s">
        <v>7</v>
      </c>
      <c r="C71" s="211">
        <f>SUM(H68:H70)</f>
        <v>20427.22</v>
      </c>
      <c r="D71" s="212"/>
      <c r="E71" s="212"/>
      <c r="F71" s="212"/>
      <c r="G71" s="212"/>
      <c r="H71" s="213"/>
      <c r="I71" s="114">
        <v>18405.86</v>
      </c>
      <c r="J71" s="115">
        <v>20428</v>
      </c>
      <c r="K71" s="103">
        <f>SUM(K68,K69,K70)</f>
        <v>20018.12</v>
      </c>
      <c r="L71" s="103">
        <f t="shared" ref="L71:M71" si="12">SUM(L68,L69,L70)</f>
        <v>180.72</v>
      </c>
      <c r="M71" s="103">
        <f t="shared" si="12"/>
        <v>20198.84</v>
      </c>
      <c r="N71" s="85">
        <f t="shared" si="5"/>
        <v>0.9887820638339534</v>
      </c>
      <c r="O71" s="126">
        <v>20427.22</v>
      </c>
      <c r="P71" s="130"/>
      <c r="Q71" s="110"/>
    </row>
    <row r="72" spans="1:20" ht="24.75" customHeight="1">
      <c r="A72" s="170">
        <v>16</v>
      </c>
      <c r="B72" s="167" t="s">
        <v>22</v>
      </c>
      <c r="C72" s="187" t="s">
        <v>105</v>
      </c>
      <c r="D72" s="188"/>
      <c r="E72" s="48">
        <v>921</v>
      </c>
      <c r="F72" s="48">
        <v>92195</v>
      </c>
      <c r="G72" s="48">
        <v>4210</v>
      </c>
      <c r="H72" s="47">
        <v>210</v>
      </c>
      <c r="I72" s="54"/>
      <c r="J72" s="59">
        <v>210</v>
      </c>
      <c r="K72" s="54">
        <v>209.96</v>
      </c>
      <c r="L72" s="54">
        <v>0</v>
      </c>
      <c r="M72" s="61">
        <v>209.96</v>
      </c>
      <c r="N72" s="71">
        <f t="shared" si="5"/>
        <v>0.99980952380952381</v>
      </c>
      <c r="O72" s="61"/>
      <c r="P72" s="129"/>
      <c r="Q72" s="79" t="s">
        <v>129</v>
      </c>
      <c r="R72" s="151"/>
    </row>
    <row r="73" spans="1:20" ht="30.75" customHeight="1">
      <c r="A73" s="170"/>
      <c r="B73" s="168"/>
      <c r="C73" s="158" t="s">
        <v>64</v>
      </c>
      <c r="D73" s="159"/>
      <c r="E73" s="46">
        <v>926</v>
      </c>
      <c r="F73" s="46">
        <v>92695</v>
      </c>
      <c r="G73" s="46">
        <v>4210</v>
      </c>
      <c r="H73" s="47">
        <v>307.5</v>
      </c>
      <c r="I73" s="47"/>
      <c r="J73" s="58">
        <v>308</v>
      </c>
      <c r="K73" s="47">
        <v>307.5</v>
      </c>
      <c r="L73" s="47">
        <v>0</v>
      </c>
      <c r="M73" s="43">
        <v>307.5</v>
      </c>
      <c r="N73" s="71">
        <f t="shared" ref="N73:N104" si="13">M73/J73</f>
        <v>0.99837662337662336</v>
      </c>
      <c r="O73" s="43"/>
      <c r="P73" s="127"/>
      <c r="Q73" s="79" t="s">
        <v>129</v>
      </c>
    </row>
    <row r="74" spans="1:20" ht="31.5" customHeight="1">
      <c r="A74" s="170"/>
      <c r="B74" s="168"/>
      <c r="C74" s="185" t="s">
        <v>63</v>
      </c>
      <c r="D74" s="186"/>
      <c r="E74" s="46">
        <v>921</v>
      </c>
      <c r="F74" s="46">
        <v>92195</v>
      </c>
      <c r="G74" s="46">
        <v>4210</v>
      </c>
      <c r="H74" s="50">
        <v>3000</v>
      </c>
      <c r="I74" s="50"/>
      <c r="J74" s="67">
        <v>3000</v>
      </c>
      <c r="K74" s="50">
        <v>3000</v>
      </c>
      <c r="L74" s="50">
        <v>0</v>
      </c>
      <c r="M74" s="43">
        <v>3000</v>
      </c>
      <c r="N74" s="71">
        <f t="shared" si="13"/>
        <v>1</v>
      </c>
      <c r="O74" s="43"/>
      <c r="P74" s="127"/>
      <c r="Q74" s="79" t="s">
        <v>129</v>
      </c>
    </row>
    <row r="75" spans="1:20" ht="24.75" customHeight="1">
      <c r="A75" s="170"/>
      <c r="B75" s="168"/>
      <c r="C75" s="158" t="s">
        <v>106</v>
      </c>
      <c r="D75" s="159"/>
      <c r="E75" s="46">
        <v>926</v>
      </c>
      <c r="F75" s="46">
        <v>92695</v>
      </c>
      <c r="G75" s="46">
        <v>4300</v>
      </c>
      <c r="H75" s="50">
        <v>4628</v>
      </c>
      <c r="I75" s="50"/>
      <c r="J75" s="67">
        <v>4628</v>
      </c>
      <c r="K75" s="50">
        <v>4628</v>
      </c>
      <c r="L75" s="50">
        <v>0</v>
      </c>
      <c r="M75" s="43">
        <v>4628</v>
      </c>
      <c r="N75" s="71">
        <f t="shared" si="13"/>
        <v>1</v>
      </c>
      <c r="O75" s="43"/>
      <c r="P75" s="127" t="s">
        <v>151</v>
      </c>
      <c r="Q75" s="79" t="s">
        <v>129</v>
      </c>
    </row>
    <row r="76" spans="1:20" ht="27.75" customHeight="1">
      <c r="A76" s="170"/>
      <c r="B76" s="168"/>
      <c r="C76" s="158" t="s">
        <v>107</v>
      </c>
      <c r="D76" s="159"/>
      <c r="E76" s="46">
        <v>926</v>
      </c>
      <c r="F76" s="46">
        <v>92605</v>
      </c>
      <c r="G76" s="46">
        <v>6050</v>
      </c>
      <c r="H76" s="50">
        <v>27447.7</v>
      </c>
      <c r="I76" s="50">
        <v>27447.7</v>
      </c>
      <c r="J76" s="67">
        <v>27448</v>
      </c>
      <c r="K76" s="50">
        <v>27000</v>
      </c>
      <c r="L76" s="50">
        <v>270</v>
      </c>
      <c r="M76" s="43">
        <v>27270</v>
      </c>
      <c r="N76" s="71">
        <f t="shared" si="13"/>
        <v>0.99351501020110755</v>
      </c>
      <c r="O76" s="43"/>
      <c r="P76" s="127" t="s">
        <v>152</v>
      </c>
      <c r="Q76" s="79" t="s">
        <v>129</v>
      </c>
      <c r="S76" s="34"/>
      <c r="T76" s="34"/>
    </row>
    <row r="77" spans="1:20" ht="20.25" customHeight="1">
      <c r="A77" s="170"/>
      <c r="B77" s="168"/>
      <c r="C77" s="158" t="s">
        <v>37</v>
      </c>
      <c r="D77" s="159"/>
      <c r="E77" s="46">
        <v>926</v>
      </c>
      <c r="F77" s="46">
        <v>92695</v>
      </c>
      <c r="G77" s="46">
        <v>4300</v>
      </c>
      <c r="H77" s="50">
        <v>8500</v>
      </c>
      <c r="I77" s="50"/>
      <c r="J77" s="67">
        <v>8500</v>
      </c>
      <c r="K77" s="50">
        <v>8355.39</v>
      </c>
      <c r="L77" s="50">
        <v>83.55</v>
      </c>
      <c r="M77" s="43">
        <v>8438.94</v>
      </c>
      <c r="N77" s="71">
        <f t="shared" si="13"/>
        <v>0.9928164705882353</v>
      </c>
      <c r="O77" s="43"/>
      <c r="P77" s="127" t="s">
        <v>153</v>
      </c>
      <c r="Q77" s="79" t="s">
        <v>129</v>
      </c>
    </row>
    <row r="78" spans="1:20" ht="26.25" customHeight="1">
      <c r="A78" s="170"/>
      <c r="B78" s="168"/>
      <c r="C78" s="209" t="s">
        <v>62</v>
      </c>
      <c r="D78" s="210"/>
      <c r="E78" s="140">
        <v>750</v>
      </c>
      <c r="F78" s="140">
        <v>75075</v>
      </c>
      <c r="G78" s="140">
        <v>4210</v>
      </c>
      <c r="H78" s="141">
        <v>1000</v>
      </c>
      <c r="I78" s="141"/>
      <c r="J78" s="139">
        <v>1000</v>
      </c>
      <c r="K78" s="141">
        <v>0</v>
      </c>
      <c r="L78" s="141">
        <v>0</v>
      </c>
      <c r="M78" s="142">
        <v>0</v>
      </c>
      <c r="N78" s="143">
        <f t="shared" si="13"/>
        <v>0</v>
      </c>
      <c r="O78" s="142"/>
      <c r="P78" s="144"/>
      <c r="Q78" s="148" t="s">
        <v>166</v>
      </c>
    </row>
    <row r="79" spans="1:20" s="92" customFormat="1" ht="17.25" customHeight="1">
      <c r="A79" s="170"/>
      <c r="B79" s="93" t="s">
        <v>7</v>
      </c>
      <c r="C79" s="211">
        <f>SUM(H72:H78)</f>
        <v>45093.2</v>
      </c>
      <c r="D79" s="212"/>
      <c r="E79" s="212"/>
      <c r="F79" s="212"/>
      <c r="G79" s="212"/>
      <c r="H79" s="213"/>
      <c r="I79" s="114">
        <v>27447.7</v>
      </c>
      <c r="J79" s="115">
        <v>45094</v>
      </c>
      <c r="K79" s="103">
        <f>SUM(K72:K76,K77,K78)</f>
        <v>43500.85</v>
      </c>
      <c r="L79" s="103">
        <f t="shared" ref="L79:M79" si="14">SUM(L72:L76,L77,L78)</f>
        <v>353.55</v>
      </c>
      <c r="M79" s="103">
        <f t="shared" si="14"/>
        <v>43854.400000000001</v>
      </c>
      <c r="N79" s="85">
        <f t="shared" si="13"/>
        <v>0.97251075531112785</v>
      </c>
      <c r="O79" s="126">
        <v>45039.199999999997</v>
      </c>
      <c r="P79" s="130"/>
      <c r="Q79" s="110"/>
    </row>
    <row r="80" spans="1:20" ht="26.25" customHeight="1">
      <c r="A80" s="156">
        <v>17</v>
      </c>
      <c r="B80" s="167" t="s">
        <v>23</v>
      </c>
      <c r="C80" s="161" t="s">
        <v>89</v>
      </c>
      <c r="D80" s="214"/>
      <c r="E80" s="204">
        <v>921</v>
      </c>
      <c r="F80" s="204">
        <v>92195</v>
      </c>
      <c r="G80" s="53">
        <v>4300</v>
      </c>
      <c r="H80" s="47">
        <v>130</v>
      </c>
      <c r="I80" s="47"/>
      <c r="J80" s="58">
        <v>130</v>
      </c>
      <c r="K80" s="47">
        <v>129.99</v>
      </c>
      <c r="L80" s="47">
        <v>0</v>
      </c>
      <c r="M80" s="43">
        <v>129.99</v>
      </c>
      <c r="N80" s="71">
        <f t="shared" si="13"/>
        <v>0.99992307692307703</v>
      </c>
      <c r="O80" s="43"/>
      <c r="P80" s="127"/>
      <c r="Q80" s="79" t="s">
        <v>129</v>
      </c>
    </row>
    <row r="81" spans="1:20" ht="74.25" customHeight="1">
      <c r="A81" s="152"/>
      <c r="B81" s="168"/>
      <c r="C81" s="215"/>
      <c r="D81" s="216"/>
      <c r="E81" s="205"/>
      <c r="F81" s="205"/>
      <c r="G81" s="46">
        <v>4210</v>
      </c>
      <c r="H81" s="54">
        <v>17733</v>
      </c>
      <c r="I81" s="54"/>
      <c r="J81" s="59">
        <v>17733</v>
      </c>
      <c r="K81" s="54">
        <v>17733</v>
      </c>
      <c r="L81" s="54">
        <v>0</v>
      </c>
      <c r="M81" s="43">
        <v>17733</v>
      </c>
      <c r="N81" s="71">
        <f t="shared" si="13"/>
        <v>1</v>
      </c>
      <c r="O81" s="43"/>
      <c r="P81" s="127"/>
      <c r="Q81" s="79" t="s">
        <v>129</v>
      </c>
    </row>
    <row r="82" spans="1:20" ht="27" customHeight="1">
      <c r="A82" s="152"/>
      <c r="B82" s="168"/>
      <c r="C82" s="163" t="s">
        <v>83</v>
      </c>
      <c r="D82" s="164"/>
      <c r="E82" s="48">
        <v>750</v>
      </c>
      <c r="F82" s="48">
        <v>75075</v>
      </c>
      <c r="G82" s="46">
        <v>4210</v>
      </c>
      <c r="H82" s="50">
        <v>940</v>
      </c>
      <c r="I82" s="50"/>
      <c r="J82" s="67">
        <v>940</v>
      </c>
      <c r="K82" s="50">
        <v>937.47</v>
      </c>
      <c r="L82" s="50">
        <v>0</v>
      </c>
      <c r="M82" s="43">
        <v>937.47</v>
      </c>
      <c r="N82" s="71">
        <f t="shared" si="13"/>
        <v>0.99730851063829795</v>
      </c>
      <c r="O82" s="43"/>
      <c r="P82" s="127"/>
      <c r="Q82" s="79" t="s">
        <v>129</v>
      </c>
    </row>
    <row r="83" spans="1:20" s="92" customFormat="1" ht="14.25" customHeight="1">
      <c r="A83" s="153"/>
      <c r="B83" s="93" t="s">
        <v>7</v>
      </c>
      <c r="C83" s="189">
        <f>SUM(H80:H82)</f>
        <v>18803</v>
      </c>
      <c r="D83" s="189"/>
      <c r="E83" s="189"/>
      <c r="F83" s="189"/>
      <c r="G83" s="217"/>
      <c r="H83" s="217"/>
      <c r="I83" s="116">
        <v>0</v>
      </c>
      <c r="J83" s="117">
        <v>18803</v>
      </c>
      <c r="K83" s="103">
        <f>SUM(K80,K81,K82)</f>
        <v>18800.460000000003</v>
      </c>
      <c r="L83" s="103">
        <f t="shared" ref="L83:M83" si="15">SUM(L80,L81,L82)</f>
        <v>0</v>
      </c>
      <c r="M83" s="103">
        <f t="shared" si="15"/>
        <v>18800.460000000003</v>
      </c>
      <c r="N83" s="85">
        <f t="shared" si="13"/>
        <v>0.99986491517311082</v>
      </c>
      <c r="O83" s="126">
        <v>18803</v>
      </c>
      <c r="P83" s="130"/>
      <c r="Q83" s="110"/>
    </row>
    <row r="84" spans="1:20" ht="34.5" customHeight="1">
      <c r="A84" s="156">
        <v>18</v>
      </c>
      <c r="B84" s="167" t="s">
        <v>24</v>
      </c>
      <c r="C84" s="160" t="s">
        <v>80</v>
      </c>
      <c r="D84" s="160"/>
      <c r="E84" s="46">
        <v>600</v>
      </c>
      <c r="F84" s="46">
        <v>60017</v>
      </c>
      <c r="G84" s="46">
        <v>4300</v>
      </c>
      <c r="H84" s="47">
        <v>2700</v>
      </c>
      <c r="I84" s="47"/>
      <c r="J84" s="58">
        <v>2700</v>
      </c>
      <c r="K84" s="47">
        <v>2640</v>
      </c>
      <c r="L84" s="47">
        <v>26.4</v>
      </c>
      <c r="M84" s="43">
        <v>2666.4</v>
      </c>
      <c r="N84" s="71">
        <f t="shared" si="13"/>
        <v>0.98755555555555563</v>
      </c>
      <c r="O84" s="43"/>
      <c r="P84" s="127" t="s">
        <v>154</v>
      </c>
      <c r="Q84" s="79" t="s">
        <v>129</v>
      </c>
    </row>
    <row r="85" spans="1:20" ht="64.5" customHeight="1">
      <c r="A85" s="152"/>
      <c r="B85" s="168"/>
      <c r="C85" s="161" t="s">
        <v>91</v>
      </c>
      <c r="D85" s="162"/>
      <c r="E85" s="48">
        <v>926</v>
      </c>
      <c r="F85" s="48">
        <v>92695</v>
      </c>
      <c r="G85" s="48">
        <v>6050</v>
      </c>
      <c r="H85" s="54">
        <v>13400</v>
      </c>
      <c r="I85" s="54">
        <v>13400</v>
      </c>
      <c r="J85" s="59">
        <v>13400</v>
      </c>
      <c r="K85" s="54">
        <v>13268.5</v>
      </c>
      <c r="L85" s="54">
        <v>121</v>
      </c>
      <c r="M85" s="61">
        <v>13389.5</v>
      </c>
      <c r="N85" s="71">
        <f t="shared" si="13"/>
        <v>0.9992164179104478</v>
      </c>
      <c r="O85" s="61"/>
      <c r="P85" s="135" t="s">
        <v>155</v>
      </c>
      <c r="Q85" s="79" t="s">
        <v>129</v>
      </c>
      <c r="R85" s="151"/>
    </row>
    <row r="86" spans="1:20" ht="52.5" customHeight="1">
      <c r="A86" s="152"/>
      <c r="B86" s="168"/>
      <c r="C86" s="158" t="s">
        <v>120</v>
      </c>
      <c r="D86" s="159"/>
      <c r="E86" s="48">
        <v>926</v>
      </c>
      <c r="F86" s="48">
        <v>92695</v>
      </c>
      <c r="G86" s="46">
        <v>6050</v>
      </c>
      <c r="H86" s="50">
        <v>7258.28</v>
      </c>
      <c r="I86" s="50">
        <v>7258.28</v>
      </c>
      <c r="J86" s="67">
        <v>7259</v>
      </c>
      <c r="K86" s="50">
        <v>7101.4</v>
      </c>
      <c r="L86" s="50">
        <v>71.010000000000005</v>
      </c>
      <c r="M86" s="43">
        <v>7172.41</v>
      </c>
      <c r="N86" s="71">
        <f t="shared" si="13"/>
        <v>0.98807135969141757</v>
      </c>
      <c r="O86" s="43"/>
      <c r="P86" s="127" t="s">
        <v>156</v>
      </c>
      <c r="Q86" s="79" t="s">
        <v>129</v>
      </c>
    </row>
    <row r="87" spans="1:20" s="92" customFormat="1" ht="15.75" customHeight="1">
      <c r="A87" s="153"/>
      <c r="B87" s="93" t="s">
        <v>7</v>
      </c>
      <c r="C87" s="194">
        <f>SUM(H84:H86)</f>
        <v>23358.28</v>
      </c>
      <c r="D87" s="195"/>
      <c r="E87" s="195"/>
      <c r="F87" s="195"/>
      <c r="G87" s="195"/>
      <c r="H87" s="196"/>
      <c r="I87" s="101">
        <v>20658.28</v>
      </c>
      <c r="J87" s="102">
        <v>23359</v>
      </c>
      <c r="K87" s="103">
        <f>SUM(K84,K85,K86)</f>
        <v>23009.9</v>
      </c>
      <c r="L87" s="103">
        <f t="shared" ref="L87:M87" si="16">SUM(L84,L85,L86)</f>
        <v>218.41000000000003</v>
      </c>
      <c r="M87" s="103">
        <f t="shared" si="16"/>
        <v>23228.309999999998</v>
      </c>
      <c r="N87" s="85">
        <f t="shared" si="13"/>
        <v>0.99440515433023668</v>
      </c>
      <c r="O87" s="126">
        <v>23358.28</v>
      </c>
      <c r="P87" s="130"/>
      <c r="Q87" s="110"/>
    </row>
    <row r="88" spans="1:20" s="7" customFormat="1" ht="15.75" customHeight="1">
      <c r="A88" s="170">
        <v>19</v>
      </c>
      <c r="B88" s="157" t="s">
        <v>25</v>
      </c>
      <c r="C88" s="161" t="s">
        <v>94</v>
      </c>
      <c r="D88" s="162"/>
      <c r="E88" s="48">
        <v>926</v>
      </c>
      <c r="F88" s="48">
        <v>92695</v>
      </c>
      <c r="G88" s="48">
        <v>4300</v>
      </c>
      <c r="H88" s="54">
        <v>3715</v>
      </c>
      <c r="I88" s="54"/>
      <c r="J88" s="59">
        <v>3715</v>
      </c>
      <c r="K88" s="54">
        <v>3677.7</v>
      </c>
      <c r="L88" s="54">
        <v>36.76</v>
      </c>
      <c r="M88" s="43">
        <v>3714.46</v>
      </c>
      <c r="N88" s="71">
        <f t="shared" si="13"/>
        <v>0.9998546433378197</v>
      </c>
      <c r="O88" s="43"/>
      <c r="P88" s="127" t="s">
        <v>157</v>
      </c>
      <c r="Q88" s="79" t="s">
        <v>129</v>
      </c>
      <c r="R88" s="34"/>
      <c r="S88" s="241"/>
      <c r="T88" s="241"/>
    </row>
    <row r="89" spans="1:20" ht="35.25" customHeight="1">
      <c r="A89" s="170"/>
      <c r="B89" s="157"/>
      <c r="C89" s="158" t="s">
        <v>108</v>
      </c>
      <c r="D89" s="159"/>
      <c r="E89" s="46">
        <v>926</v>
      </c>
      <c r="F89" s="46">
        <v>92695</v>
      </c>
      <c r="G89" s="46">
        <v>4300</v>
      </c>
      <c r="H89" s="47">
        <v>4600</v>
      </c>
      <c r="I89" s="47"/>
      <c r="J89" s="58">
        <v>4600</v>
      </c>
      <c r="K89" s="47">
        <v>3690</v>
      </c>
      <c r="L89" s="47">
        <v>36.9</v>
      </c>
      <c r="M89" s="43">
        <v>3726.9</v>
      </c>
      <c r="N89" s="71">
        <f t="shared" si="13"/>
        <v>0.81019565217391309</v>
      </c>
      <c r="O89" s="43"/>
      <c r="P89" s="127" t="s">
        <v>141</v>
      </c>
      <c r="Q89" s="79" t="s">
        <v>129</v>
      </c>
    </row>
    <row r="90" spans="1:20" ht="30.75" customHeight="1">
      <c r="A90" s="170"/>
      <c r="B90" s="157"/>
      <c r="C90" s="158" t="s">
        <v>109</v>
      </c>
      <c r="D90" s="159"/>
      <c r="E90" s="48">
        <v>926</v>
      </c>
      <c r="F90" s="48">
        <v>92695</v>
      </c>
      <c r="G90" s="46">
        <v>4300</v>
      </c>
      <c r="H90" s="50">
        <v>10685</v>
      </c>
      <c r="I90" s="50"/>
      <c r="J90" s="67">
        <v>10658</v>
      </c>
      <c r="K90" s="50">
        <v>9901.5</v>
      </c>
      <c r="L90" s="50">
        <v>99.02</v>
      </c>
      <c r="M90" s="43">
        <v>10000.52</v>
      </c>
      <c r="N90" s="71">
        <f t="shared" si="13"/>
        <v>0.93831112779133052</v>
      </c>
      <c r="O90" s="43"/>
      <c r="P90" s="127" t="s">
        <v>158</v>
      </c>
      <c r="Q90" s="79" t="s">
        <v>129</v>
      </c>
    </row>
    <row r="91" spans="1:20" ht="18" customHeight="1">
      <c r="A91" s="170"/>
      <c r="B91" s="157"/>
      <c r="C91" s="160" t="s">
        <v>49</v>
      </c>
      <c r="D91" s="160"/>
      <c r="E91" s="48">
        <v>750</v>
      </c>
      <c r="F91" s="48">
        <v>75075</v>
      </c>
      <c r="G91" s="46">
        <v>4210</v>
      </c>
      <c r="H91" s="50">
        <v>1000</v>
      </c>
      <c r="I91" s="50"/>
      <c r="J91" s="67">
        <v>1000</v>
      </c>
      <c r="K91" s="50">
        <v>880.16</v>
      </c>
      <c r="L91" s="50">
        <v>0</v>
      </c>
      <c r="M91" s="43">
        <v>880.16</v>
      </c>
      <c r="N91" s="71">
        <f t="shared" si="13"/>
        <v>0.88015999999999994</v>
      </c>
      <c r="O91" s="43"/>
      <c r="P91" s="127"/>
      <c r="Q91" s="79" t="s">
        <v>129</v>
      </c>
    </row>
    <row r="92" spans="1:20" s="92" customFormat="1" ht="15" customHeight="1">
      <c r="A92" s="170"/>
      <c r="B92" s="93" t="s">
        <v>7</v>
      </c>
      <c r="C92" s="238"/>
      <c r="D92" s="239"/>
      <c r="E92" s="195">
        <f>SUM(H88:H91)</f>
        <v>20000</v>
      </c>
      <c r="F92" s="195"/>
      <c r="G92" s="195"/>
      <c r="H92" s="196"/>
      <c r="I92" s="101">
        <v>0</v>
      </c>
      <c r="J92" s="102">
        <v>20000</v>
      </c>
      <c r="K92" s="103">
        <f>SUM(K88:K89,K90,K91)</f>
        <v>18149.36</v>
      </c>
      <c r="L92" s="103">
        <f t="shared" ref="L92:M92" si="17">SUM(L88:L89,L90,L91)</f>
        <v>172.68</v>
      </c>
      <c r="M92" s="103">
        <f t="shared" si="17"/>
        <v>18322.04</v>
      </c>
      <c r="N92" s="85">
        <f t="shared" si="13"/>
        <v>0.91610200000000008</v>
      </c>
      <c r="O92" s="126">
        <v>20000</v>
      </c>
      <c r="P92" s="130"/>
      <c r="Q92" s="110"/>
    </row>
    <row r="93" spans="1:20" ht="80.25" customHeight="1">
      <c r="A93" s="170">
        <v>20</v>
      </c>
      <c r="B93" s="157" t="s">
        <v>26</v>
      </c>
      <c r="C93" s="161" t="s">
        <v>171</v>
      </c>
      <c r="D93" s="162"/>
      <c r="E93" s="46">
        <v>926</v>
      </c>
      <c r="F93" s="46">
        <v>92695</v>
      </c>
      <c r="G93" s="46">
        <v>6050</v>
      </c>
      <c r="H93" s="47">
        <v>15454.95</v>
      </c>
      <c r="I93" s="47">
        <v>15454.95</v>
      </c>
      <c r="J93" s="58">
        <v>15455</v>
      </c>
      <c r="K93" s="47">
        <v>15213.5</v>
      </c>
      <c r="L93" s="47">
        <v>140.44999999999999</v>
      </c>
      <c r="M93" s="43">
        <v>15353.95</v>
      </c>
      <c r="N93" s="71">
        <f t="shared" si="13"/>
        <v>0.99346166289226789</v>
      </c>
      <c r="O93" s="43"/>
      <c r="P93" s="134" t="s">
        <v>160</v>
      </c>
      <c r="Q93" s="79" t="s">
        <v>129</v>
      </c>
      <c r="R93" s="151"/>
      <c r="S93" s="151"/>
      <c r="T93" s="151"/>
    </row>
    <row r="94" spans="1:20" ht="24.75" customHeight="1">
      <c r="A94" s="170"/>
      <c r="B94" s="157"/>
      <c r="C94" s="158" t="s">
        <v>115</v>
      </c>
      <c r="D94" s="159"/>
      <c r="E94" s="46">
        <v>926</v>
      </c>
      <c r="F94" s="46">
        <v>92695</v>
      </c>
      <c r="G94" s="46">
        <v>4210</v>
      </c>
      <c r="H94" s="47">
        <v>5630.9</v>
      </c>
      <c r="I94" s="47"/>
      <c r="J94" s="58">
        <v>5631</v>
      </c>
      <c r="K94" s="47">
        <v>5630</v>
      </c>
      <c r="L94" s="47">
        <v>0</v>
      </c>
      <c r="M94" s="43">
        <v>5630</v>
      </c>
      <c r="N94" s="71">
        <f t="shared" si="13"/>
        <v>0.99982241164979579</v>
      </c>
      <c r="O94" s="43"/>
      <c r="P94" s="127"/>
      <c r="Q94" s="79" t="s">
        <v>129</v>
      </c>
    </row>
    <row r="95" spans="1:20" ht="24.75" customHeight="1">
      <c r="A95" s="170"/>
      <c r="B95" s="157"/>
      <c r="C95" s="161" t="s">
        <v>72</v>
      </c>
      <c r="D95" s="162"/>
      <c r="E95" s="49">
        <v>750</v>
      </c>
      <c r="F95" s="49">
        <v>75075</v>
      </c>
      <c r="G95" s="49">
        <v>4210</v>
      </c>
      <c r="H95" s="55">
        <v>1100</v>
      </c>
      <c r="I95" s="55"/>
      <c r="J95" s="68">
        <v>1100</v>
      </c>
      <c r="K95" s="55">
        <v>1091.6500000000001</v>
      </c>
      <c r="L95" s="55">
        <v>0</v>
      </c>
      <c r="M95" s="43">
        <v>1091.6500000000001</v>
      </c>
      <c r="N95" s="71">
        <f t="shared" si="13"/>
        <v>0.99240909090909102</v>
      </c>
      <c r="O95" s="43"/>
      <c r="P95" s="127"/>
      <c r="Q95" s="79" t="s">
        <v>129</v>
      </c>
    </row>
    <row r="96" spans="1:20" s="92" customFormat="1" ht="18" customHeight="1">
      <c r="A96" s="170"/>
      <c r="B96" s="93" t="s">
        <v>7</v>
      </c>
      <c r="C96" s="211">
        <f>SUM(H93:H95)</f>
        <v>22185.85</v>
      </c>
      <c r="D96" s="212"/>
      <c r="E96" s="212"/>
      <c r="F96" s="212"/>
      <c r="G96" s="212"/>
      <c r="H96" s="213"/>
      <c r="I96" s="114">
        <v>15454.94</v>
      </c>
      <c r="J96" s="115">
        <v>22186</v>
      </c>
      <c r="K96" s="103">
        <f>SUM(K93,K94,K95)</f>
        <v>21935.15</v>
      </c>
      <c r="L96" s="103">
        <f t="shared" ref="L96:M96" si="18">SUM(L93,L94,L95)</f>
        <v>140.44999999999999</v>
      </c>
      <c r="M96" s="103">
        <f t="shared" si="18"/>
        <v>22075.600000000002</v>
      </c>
      <c r="N96" s="85">
        <f t="shared" si="13"/>
        <v>0.99502388893897065</v>
      </c>
      <c r="O96" s="126">
        <v>22185.85</v>
      </c>
      <c r="P96" s="130"/>
      <c r="Q96" s="110"/>
    </row>
    <row r="97" spans="1:20" ht="40.5" customHeight="1">
      <c r="A97" s="170">
        <v>22</v>
      </c>
      <c r="B97" s="157" t="s">
        <v>27</v>
      </c>
      <c r="C97" s="160" t="s">
        <v>86</v>
      </c>
      <c r="D97" s="160"/>
      <c r="E97" s="48">
        <v>926</v>
      </c>
      <c r="F97" s="48">
        <v>92605</v>
      </c>
      <c r="G97" s="48">
        <v>6050</v>
      </c>
      <c r="H97" s="47">
        <v>13520</v>
      </c>
      <c r="I97" s="47">
        <v>13520</v>
      </c>
      <c r="J97" s="59">
        <v>13520</v>
      </c>
      <c r="K97" s="54">
        <v>13383</v>
      </c>
      <c r="L97" s="54">
        <v>133.82</v>
      </c>
      <c r="M97" s="54">
        <v>13516.82</v>
      </c>
      <c r="N97" s="71">
        <f t="shared" si="13"/>
        <v>0.99976479289940823</v>
      </c>
      <c r="O97" s="61"/>
      <c r="P97" s="129" t="s">
        <v>154</v>
      </c>
      <c r="Q97" s="79" t="s">
        <v>129</v>
      </c>
    </row>
    <row r="98" spans="1:20" ht="18" customHeight="1">
      <c r="A98" s="170"/>
      <c r="B98" s="157"/>
      <c r="C98" s="158" t="s">
        <v>36</v>
      </c>
      <c r="D98" s="159"/>
      <c r="E98" s="48">
        <v>921</v>
      </c>
      <c r="F98" s="48">
        <v>92195</v>
      </c>
      <c r="G98" s="46">
        <v>4210</v>
      </c>
      <c r="H98" s="47">
        <v>600</v>
      </c>
      <c r="I98" s="47"/>
      <c r="J98" s="58">
        <v>600</v>
      </c>
      <c r="K98" s="47">
        <v>600</v>
      </c>
      <c r="L98" s="47">
        <v>0</v>
      </c>
      <c r="M98" s="73">
        <v>600</v>
      </c>
      <c r="N98" s="71">
        <f t="shared" si="13"/>
        <v>1</v>
      </c>
      <c r="O98" s="43"/>
      <c r="P98" s="127"/>
      <c r="Q98" s="79" t="s">
        <v>129</v>
      </c>
    </row>
    <row r="99" spans="1:20" ht="15" customHeight="1">
      <c r="A99" s="170"/>
      <c r="B99" s="157"/>
      <c r="C99" s="158" t="s">
        <v>37</v>
      </c>
      <c r="D99" s="159"/>
      <c r="E99" s="48">
        <v>926</v>
      </c>
      <c r="F99" s="48">
        <v>92695</v>
      </c>
      <c r="G99" s="46">
        <v>6050</v>
      </c>
      <c r="H99" s="47">
        <v>10441.07</v>
      </c>
      <c r="I99" s="47">
        <v>10441.07</v>
      </c>
      <c r="J99" s="58">
        <v>10441</v>
      </c>
      <c r="K99" s="47">
        <v>10070</v>
      </c>
      <c r="L99" s="47">
        <v>100.7</v>
      </c>
      <c r="M99" s="73">
        <v>10170.700000000001</v>
      </c>
      <c r="N99" s="71">
        <f t="shared" si="13"/>
        <v>0.97411167512690366</v>
      </c>
      <c r="O99" s="43"/>
      <c r="P99" s="127" t="s">
        <v>153</v>
      </c>
      <c r="Q99" s="79" t="s">
        <v>129</v>
      </c>
    </row>
    <row r="100" spans="1:20" ht="19.5" customHeight="1">
      <c r="A100" s="170"/>
      <c r="B100" s="157"/>
      <c r="C100" s="160" t="s">
        <v>38</v>
      </c>
      <c r="D100" s="160"/>
      <c r="E100" s="48">
        <v>926</v>
      </c>
      <c r="F100" s="48">
        <v>92605</v>
      </c>
      <c r="G100" s="46">
        <v>4210</v>
      </c>
      <c r="H100" s="47">
        <v>150</v>
      </c>
      <c r="I100" s="47"/>
      <c r="J100" s="58">
        <v>150</v>
      </c>
      <c r="K100" s="47">
        <v>99</v>
      </c>
      <c r="L100" s="47">
        <v>0</v>
      </c>
      <c r="M100" s="73">
        <v>99</v>
      </c>
      <c r="N100" s="71">
        <f t="shared" si="13"/>
        <v>0.66</v>
      </c>
      <c r="O100" s="43"/>
      <c r="P100" s="127"/>
      <c r="Q100" s="79" t="s">
        <v>129</v>
      </c>
      <c r="S100" s="151"/>
      <c r="T100" s="151"/>
    </row>
    <row r="101" spans="1:20" s="92" customFormat="1" ht="15.75" customHeight="1">
      <c r="A101" s="170"/>
      <c r="B101" s="93" t="s">
        <v>7</v>
      </c>
      <c r="C101" s="194">
        <f>SUM(H97:H100)</f>
        <v>24711.07</v>
      </c>
      <c r="D101" s="195"/>
      <c r="E101" s="195"/>
      <c r="F101" s="195"/>
      <c r="G101" s="195"/>
      <c r="H101" s="196"/>
      <c r="I101" s="101">
        <v>23961.07</v>
      </c>
      <c r="J101" s="102">
        <v>24711</v>
      </c>
      <c r="K101" s="103">
        <f>SUM(K97:K98,K99,K100)</f>
        <v>24152</v>
      </c>
      <c r="L101" s="103">
        <f t="shared" ref="L101:M101" si="19">SUM(L97:L98,L99,L100)</f>
        <v>234.51999999999998</v>
      </c>
      <c r="M101" s="103">
        <f t="shared" si="19"/>
        <v>24386.52</v>
      </c>
      <c r="N101" s="85">
        <f t="shared" si="13"/>
        <v>0.98686900570596092</v>
      </c>
      <c r="O101" s="126">
        <v>24711.07</v>
      </c>
      <c r="P101" s="130"/>
      <c r="Q101" s="110"/>
    </row>
    <row r="102" spans="1:20" ht="28.5" customHeight="1">
      <c r="A102" s="156">
        <v>23</v>
      </c>
      <c r="B102" s="167" t="s">
        <v>28</v>
      </c>
      <c r="C102" s="161" t="s">
        <v>48</v>
      </c>
      <c r="D102" s="162"/>
      <c r="E102" s="48">
        <v>750</v>
      </c>
      <c r="F102" s="48">
        <v>75075</v>
      </c>
      <c r="G102" s="46">
        <v>4210</v>
      </c>
      <c r="H102" s="47">
        <v>1100</v>
      </c>
      <c r="I102" s="47"/>
      <c r="J102" s="58">
        <v>1100</v>
      </c>
      <c r="K102" s="47">
        <v>1100</v>
      </c>
      <c r="L102" s="47">
        <v>0</v>
      </c>
      <c r="M102" s="73">
        <v>1100</v>
      </c>
      <c r="N102" s="71">
        <f t="shared" si="13"/>
        <v>1</v>
      </c>
      <c r="O102" s="43"/>
      <c r="P102" s="127"/>
      <c r="Q102" s="79" t="s">
        <v>129</v>
      </c>
    </row>
    <row r="103" spans="1:20" ht="42.75" customHeight="1">
      <c r="A103" s="152"/>
      <c r="B103" s="168"/>
      <c r="C103" s="161" t="s">
        <v>159</v>
      </c>
      <c r="D103" s="162"/>
      <c r="E103" s="48">
        <v>926</v>
      </c>
      <c r="F103" s="48">
        <v>92695</v>
      </c>
      <c r="G103" s="48">
        <v>6050</v>
      </c>
      <c r="H103" s="54">
        <v>21491.69</v>
      </c>
      <c r="I103" s="54">
        <v>21491.69</v>
      </c>
      <c r="J103" s="59">
        <v>21492</v>
      </c>
      <c r="K103" s="54">
        <v>20704.5</v>
      </c>
      <c r="L103" s="54">
        <v>164</v>
      </c>
      <c r="M103" s="54">
        <v>20870.5</v>
      </c>
      <c r="N103" s="71">
        <f t="shared" si="13"/>
        <v>0.97108226316769031</v>
      </c>
      <c r="O103" s="61"/>
      <c r="P103" s="135" t="s">
        <v>149</v>
      </c>
      <c r="Q103" s="79" t="s">
        <v>129</v>
      </c>
      <c r="R103" s="151"/>
    </row>
    <row r="104" spans="1:20" s="92" customFormat="1" ht="15.75" customHeight="1">
      <c r="A104" s="153"/>
      <c r="B104" s="93" t="s">
        <v>7</v>
      </c>
      <c r="C104" s="194">
        <f>SUM(H102:H103)</f>
        <v>22591.69</v>
      </c>
      <c r="D104" s="199"/>
      <c r="E104" s="199"/>
      <c r="F104" s="199"/>
      <c r="G104" s="199"/>
      <c r="H104" s="200"/>
      <c r="I104" s="118">
        <v>21491.69</v>
      </c>
      <c r="J104" s="102">
        <v>22592</v>
      </c>
      <c r="K104" s="103">
        <f>SUM(K102,K103)</f>
        <v>21804.5</v>
      </c>
      <c r="L104" s="103">
        <f t="shared" ref="L104:M104" si="20">SUM(L102,L103)</f>
        <v>164</v>
      </c>
      <c r="M104" s="103">
        <f t="shared" si="20"/>
        <v>21970.5</v>
      </c>
      <c r="N104" s="85">
        <f t="shared" si="13"/>
        <v>0.97249026203966005</v>
      </c>
      <c r="O104" s="126">
        <v>22591.69</v>
      </c>
      <c r="P104" s="132"/>
      <c r="Q104" s="110"/>
    </row>
    <row r="105" spans="1:20" ht="27" customHeight="1">
      <c r="A105" s="156">
        <v>24</v>
      </c>
      <c r="B105" s="167" t="s">
        <v>29</v>
      </c>
      <c r="C105" s="224" t="s">
        <v>90</v>
      </c>
      <c r="D105" s="225"/>
      <c r="E105" s="46">
        <v>700</v>
      </c>
      <c r="F105" s="46">
        <v>70005</v>
      </c>
      <c r="G105" s="46">
        <v>4270</v>
      </c>
      <c r="H105" s="43">
        <v>6211.5</v>
      </c>
      <c r="I105" s="43"/>
      <c r="J105" s="69">
        <v>6212</v>
      </c>
      <c r="K105" s="73">
        <v>6150</v>
      </c>
      <c r="L105" s="73">
        <v>61.5</v>
      </c>
      <c r="M105" s="73">
        <v>6211.5</v>
      </c>
      <c r="N105" s="71">
        <f t="shared" ref="N105:N132" si="21">M105/J105</f>
        <v>0.99991951062459761</v>
      </c>
      <c r="O105" s="43"/>
      <c r="P105" s="134" t="s">
        <v>161</v>
      </c>
      <c r="Q105" s="79" t="s">
        <v>129</v>
      </c>
      <c r="S105" s="151"/>
      <c r="T105" s="151"/>
    </row>
    <row r="106" spans="1:20" ht="20.25" customHeight="1">
      <c r="A106" s="152"/>
      <c r="B106" s="168"/>
      <c r="C106" s="224" t="s">
        <v>114</v>
      </c>
      <c r="D106" s="225"/>
      <c r="E106" s="46">
        <v>600</v>
      </c>
      <c r="F106" s="46">
        <v>60016</v>
      </c>
      <c r="G106" s="46">
        <v>4210</v>
      </c>
      <c r="H106" s="43">
        <v>1046.26</v>
      </c>
      <c r="I106" s="43"/>
      <c r="J106" s="136">
        <v>1046</v>
      </c>
      <c r="K106" s="22">
        <v>1040</v>
      </c>
      <c r="L106" s="73">
        <v>0</v>
      </c>
      <c r="M106" s="73">
        <v>1040</v>
      </c>
      <c r="N106" s="71">
        <f t="shared" si="21"/>
        <v>0.99426386233269604</v>
      </c>
      <c r="O106" s="43"/>
      <c r="P106" s="127"/>
      <c r="Q106" s="79" t="s">
        <v>129</v>
      </c>
    </row>
    <row r="107" spans="1:20" ht="28.5" customHeight="1">
      <c r="A107" s="152"/>
      <c r="B107" s="168"/>
      <c r="C107" s="56" t="s">
        <v>113</v>
      </c>
      <c r="D107" s="57"/>
      <c r="E107" s="46">
        <v>700</v>
      </c>
      <c r="F107" s="46">
        <v>70005</v>
      </c>
      <c r="G107" s="46">
        <v>4270</v>
      </c>
      <c r="H107" s="43">
        <v>2609</v>
      </c>
      <c r="I107" s="43"/>
      <c r="J107" s="69">
        <v>2609</v>
      </c>
      <c r="K107" s="73">
        <v>2538</v>
      </c>
      <c r="L107" s="73">
        <v>25.38</v>
      </c>
      <c r="M107" s="73">
        <v>2563.38</v>
      </c>
      <c r="N107" s="71">
        <f t="shared" si="21"/>
        <v>0.98251437332311231</v>
      </c>
      <c r="O107" s="43"/>
      <c r="P107" s="134" t="s">
        <v>161</v>
      </c>
      <c r="Q107" s="79" t="s">
        <v>129</v>
      </c>
    </row>
    <row r="108" spans="1:20" ht="32.25" customHeight="1">
      <c r="A108" s="152"/>
      <c r="B108" s="168"/>
      <c r="C108" s="185" t="s">
        <v>69</v>
      </c>
      <c r="D108" s="186"/>
      <c r="E108" s="46">
        <v>926</v>
      </c>
      <c r="F108" s="46">
        <v>92695</v>
      </c>
      <c r="G108" s="46">
        <v>4300</v>
      </c>
      <c r="H108" s="137">
        <v>3592.5</v>
      </c>
      <c r="I108" s="137"/>
      <c r="J108" s="69">
        <v>3593</v>
      </c>
      <c r="K108" s="73">
        <v>3568.5</v>
      </c>
      <c r="L108" s="73">
        <v>24</v>
      </c>
      <c r="M108" s="73">
        <v>3592.5</v>
      </c>
      <c r="N108" s="71">
        <f t="shared" si="21"/>
        <v>0.99986084052323965</v>
      </c>
      <c r="O108" s="43"/>
      <c r="P108" s="127" t="s">
        <v>162</v>
      </c>
      <c r="Q108" s="79" t="s">
        <v>129</v>
      </c>
    </row>
    <row r="109" spans="1:20" ht="17.25" customHeight="1">
      <c r="A109" s="152"/>
      <c r="B109" s="168"/>
      <c r="C109" s="163" t="s">
        <v>84</v>
      </c>
      <c r="D109" s="164"/>
      <c r="E109" s="48">
        <v>750</v>
      </c>
      <c r="F109" s="48">
        <v>75075</v>
      </c>
      <c r="G109" s="46">
        <v>4210</v>
      </c>
      <c r="H109" s="50">
        <v>700</v>
      </c>
      <c r="I109" s="50"/>
      <c r="J109" s="67">
        <v>700</v>
      </c>
      <c r="K109" s="50">
        <v>695.71</v>
      </c>
      <c r="L109" s="50">
        <v>0</v>
      </c>
      <c r="M109" s="73">
        <v>695.71</v>
      </c>
      <c r="N109" s="71">
        <f t="shared" si="21"/>
        <v>0.99387142857142863</v>
      </c>
      <c r="O109" s="43"/>
      <c r="P109" s="127"/>
      <c r="Q109" s="79" t="s">
        <v>129</v>
      </c>
    </row>
    <row r="110" spans="1:20" s="92" customFormat="1" ht="16.5" customHeight="1">
      <c r="A110" s="153"/>
      <c r="B110" s="93" t="s">
        <v>7</v>
      </c>
      <c r="C110" s="211">
        <f>SUM(H105:H109)</f>
        <v>14159.26</v>
      </c>
      <c r="D110" s="212"/>
      <c r="E110" s="212"/>
      <c r="F110" s="212"/>
      <c r="G110" s="212"/>
      <c r="H110" s="213"/>
      <c r="I110" s="114">
        <v>0</v>
      </c>
      <c r="J110" s="115">
        <v>14160</v>
      </c>
      <c r="K110" s="103">
        <f>SUM(K105:K108,K109)</f>
        <v>13992.21</v>
      </c>
      <c r="L110" s="103">
        <f t="shared" ref="L110:M110" si="22">SUM(L105:L108,L109)</f>
        <v>110.88</v>
      </c>
      <c r="M110" s="103">
        <f t="shared" si="22"/>
        <v>14103.09</v>
      </c>
      <c r="N110" s="85">
        <f t="shared" si="21"/>
        <v>0.99598093220338979</v>
      </c>
      <c r="O110" s="126">
        <v>14159.26</v>
      </c>
      <c r="P110" s="132"/>
      <c r="Q110" s="110"/>
    </row>
    <row r="111" spans="1:20" ht="43.5" customHeight="1">
      <c r="A111" s="156">
        <v>25</v>
      </c>
      <c r="B111" s="233" t="s">
        <v>30</v>
      </c>
      <c r="C111" s="226" t="s">
        <v>116</v>
      </c>
      <c r="D111" s="243"/>
      <c r="E111" s="58">
        <v>926</v>
      </c>
      <c r="F111" s="51">
        <v>92695</v>
      </c>
      <c r="G111" s="51">
        <v>6050</v>
      </c>
      <c r="H111" s="47">
        <v>25874.2</v>
      </c>
      <c r="I111" s="47">
        <v>25874.2</v>
      </c>
      <c r="J111" s="58">
        <v>25875</v>
      </c>
      <c r="K111" s="47">
        <v>21417.5</v>
      </c>
      <c r="L111" s="47">
        <v>202.49</v>
      </c>
      <c r="M111" s="47">
        <v>21619.99</v>
      </c>
      <c r="N111" s="71">
        <f t="shared" si="21"/>
        <v>0.83555516908212568</v>
      </c>
      <c r="O111" s="43"/>
      <c r="P111" s="134" t="s">
        <v>149</v>
      </c>
      <c r="Q111" s="79" t="s">
        <v>129</v>
      </c>
    </row>
    <row r="112" spans="1:20" ht="24" customHeight="1">
      <c r="A112" s="152"/>
      <c r="B112" s="234"/>
      <c r="C112" s="165" t="s">
        <v>85</v>
      </c>
      <c r="D112" s="166"/>
      <c r="E112" s="58">
        <v>926</v>
      </c>
      <c r="F112" s="51">
        <v>92605</v>
      </c>
      <c r="G112" s="51">
        <v>4210</v>
      </c>
      <c r="H112" s="47">
        <v>3000</v>
      </c>
      <c r="I112" s="47"/>
      <c r="J112" s="58">
        <v>3000</v>
      </c>
      <c r="K112" s="47">
        <v>3000</v>
      </c>
      <c r="L112" s="47">
        <v>0</v>
      </c>
      <c r="M112" s="47">
        <v>3000</v>
      </c>
      <c r="N112" s="71">
        <f t="shared" si="21"/>
        <v>1</v>
      </c>
      <c r="O112" s="43"/>
      <c r="P112" s="127"/>
      <c r="Q112" s="79" t="s">
        <v>129</v>
      </c>
    </row>
    <row r="113" spans="1:20" ht="30" customHeight="1">
      <c r="A113" s="152"/>
      <c r="B113" s="234"/>
      <c r="C113" s="154" t="s">
        <v>74</v>
      </c>
      <c r="D113" s="155"/>
      <c r="E113" s="58">
        <v>926</v>
      </c>
      <c r="F113" s="51">
        <v>92695</v>
      </c>
      <c r="G113" s="51">
        <v>6050</v>
      </c>
      <c r="H113" s="47">
        <v>12019</v>
      </c>
      <c r="I113" s="47">
        <v>12019</v>
      </c>
      <c r="J113" s="58">
        <v>12019</v>
      </c>
      <c r="K113" s="47">
        <v>11900</v>
      </c>
      <c r="L113" s="47">
        <v>119</v>
      </c>
      <c r="M113" s="73">
        <v>12019</v>
      </c>
      <c r="N113" s="71">
        <f t="shared" si="21"/>
        <v>1</v>
      </c>
      <c r="O113" s="43"/>
      <c r="P113" s="127" t="s">
        <v>163</v>
      </c>
      <c r="Q113" s="79" t="s">
        <v>129</v>
      </c>
    </row>
    <row r="114" spans="1:20" ht="20.25" customHeight="1">
      <c r="A114" s="152"/>
      <c r="B114" s="234"/>
      <c r="C114" s="228" t="s">
        <v>75</v>
      </c>
      <c r="D114" s="229"/>
      <c r="E114" s="58">
        <v>754</v>
      </c>
      <c r="F114" s="51">
        <v>75412</v>
      </c>
      <c r="G114" s="51">
        <v>4210</v>
      </c>
      <c r="H114" s="47">
        <v>2000</v>
      </c>
      <c r="I114" s="47"/>
      <c r="J114" s="58">
        <v>2000</v>
      </c>
      <c r="K114" s="47">
        <v>2000</v>
      </c>
      <c r="L114" s="47">
        <v>0</v>
      </c>
      <c r="M114" s="73">
        <v>2000</v>
      </c>
      <c r="N114" s="71">
        <f t="shared" si="21"/>
        <v>1</v>
      </c>
      <c r="O114" s="43"/>
      <c r="P114" s="127"/>
      <c r="Q114" s="79" t="s">
        <v>129</v>
      </c>
    </row>
    <row r="115" spans="1:20" ht="33" customHeight="1">
      <c r="A115" s="153"/>
      <c r="B115" s="235"/>
      <c r="C115" s="226" t="s">
        <v>73</v>
      </c>
      <c r="D115" s="227"/>
      <c r="E115" s="59">
        <v>750</v>
      </c>
      <c r="F115" s="52">
        <v>75075</v>
      </c>
      <c r="G115" s="51">
        <v>4210</v>
      </c>
      <c r="H115" s="50">
        <v>2200</v>
      </c>
      <c r="I115" s="50"/>
      <c r="J115" s="67">
        <v>2200</v>
      </c>
      <c r="K115" s="50">
        <v>2200</v>
      </c>
      <c r="L115" s="50">
        <v>0</v>
      </c>
      <c r="M115" s="73">
        <v>2200</v>
      </c>
      <c r="N115" s="71">
        <f t="shared" si="21"/>
        <v>1</v>
      </c>
      <c r="O115" s="43"/>
      <c r="P115" s="127"/>
      <c r="Q115" s="79" t="s">
        <v>129</v>
      </c>
    </row>
    <row r="116" spans="1:20" s="92" customFormat="1" ht="15.75" customHeight="1">
      <c r="A116" s="119"/>
      <c r="B116" s="93" t="s">
        <v>7</v>
      </c>
      <c r="C116" s="194">
        <f>SUM(H111:H115)</f>
        <v>45093.2</v>
      </c>
      <c r="D116" s="195"/>
      <c r="E116" s="195"/>
      <c r="F116" s="195"/>
      <c r="G116" s="195"/>
      <c r="H116" s="196"/>
      <c r="I116" s="101">
        <v>37893.199999999997</v>
      </c>
      <c r="J116" s="102">
        <v>45094</v>
      </c>
      <c r="K116" s="103">
        <f>SUM(K111:K114,K115)</f>
        <v>40517.5</v>
      </c>
      <c r="L116" s="103">
        <f t="shared" ref="L116:M116" si="23">SUM(L111:L114,L115)</f>
        <v>321.49</v>
      </c>
      <c r="M116" s="103">
        <f t="shared" si="23"/>
        <v>40838.990000000005</v>
      </c>
      <c r="N116" s="85">
        <f t="shared" si="21"/>
        <v>0.90564132700581024</v>
      </c>
      <c r="O116" s="126">
        <v>45093.2</v>
      </c>
      <c r="P116" s="130"/>
      <c r="Q116" s="110"/>
    </row>
    <row r="117" spans="1:20" ht="29.25" customHeight="1">
      <c r="A117" s="170">
        <v>26</v>
      </c>
      <c r="B117" s="167" t="s">
        <v>31</v>
      </c>
      <c r="C117" s="187" t="s">
        <v>54</v>
      </c>
      <c r="D117" s="188"/>
      <c r="E117" s="48">
        <v>926</v>
      </c>
      <c r="F117" s="48">
        <v>92695</v>
      </c>
      <c r="G117" s="48">
        <v>4210</v>
      </c>
      <c r="H117" s="54">
        <v>8757</v>
      </c>
      <c r="I117" s="54"/>
      <c r="J117" s="59">
        <v>8757</v>
      </c>
      <c r="K117" s="54">
        <v>8668.5</v>
      </c>
      <c r="L117" s="54">
        <v>75</v>
      </c>
      <c r="M117" s="74">
        <v>8743.5</v>
      </c>
      <c r="N117" s="71">
        <f t="shared" si="21"/>
        <v>0.99845837615621791</v>
      </c>
      <c r="O117" s="61"/>
      <c r="P117" s="135" t="s">
        <v>164</v>
      </c>
      <c r="Q117" s="79" t="s">
        <v>129</v>
      </c>
    </row>
    <row r="118" spans="1:20" ht="24" customHeight="1">
      <c r="A118" s="170"/>
      <c r="B118" s="168"/>
      <c r="C118" s="221" t="s">
        <v>92</v>
      </c>
      <c r="D118" s="222"/>
      <c r="E118" s="145">
        <v>600</v>
      </c>
      <c r="F118" s="145">
        <v>60016</v>
      </c>
      <c r="G118" s="145">
        <v>4270</v>
      </c>
      <c r="H118" s="146">
        <v>13496.37</v>
      </c>
      <c r="I118" s="146"/>
      <c r="J118" s="147">
        <v>13497</v>
      </c>
      <c r="K118" s="146">
        <v>0</v>
      </c>
      <c r="L118" s="146">
        <v>0</v>
      </c>
      <c r="M118" s="148">
        <v>0</v>
      </c>
      <c r="N118" s="143">
        <f t="shared" si="21"/>
        <v>0</v>
      </c>
      <c r="O118" s="142"/>
      <c r="P118" s="144"/>
      <c r="Q118" s="148" t="s">
        <v>166</v>
      </c>
      <c r="S118" s="151"/>
      <c r="T118" s="151"/>
    </row>
    <row r="119" spans="1:20" ht="22.5" customHeight="1">
      <c r="A119" s="170"/>
      <c r="B119" s="168"/>
      <c r="C119" s="230" t="s">
        <v>55</v>
      </c>
      <c r="D119" s="231"/>
      <c r="E119" s="145">
        <v>750</v>
      </c>
      <c r="F119" s="145">
        <v>75075</v>
      </c>
      <c r="G119" s="145">
        <v>4210</v>
      </c>
      <c r="H119" s="149">
        <v>1150</v>
      </c>
      <c r="I119" s="149"/>
      <c r="J119" s="150">
        <v>1150</v>
      </c>
      <c r="K119" s="149">
        <v>0</v>
      </c>
      <c r="L119" s="149">
        <v>0</v>
      </c>
      <c r="M119" s="148">
        <v>0</v>
      </c>
      <c r="N119" s="143">
        <f t="shared" si="21"/>
        <v>0</v>
      </c>
      <c r="O119" s="142"/>
      <c r="P119" s="144"/>
      <c r="Q119" s="148" t="s">
        <v>166</v>
      </c>
    </row>
    <row r="120" spans="1:20" s="92" customFormat="1" ht="16.5" customHeight="1">
      <c r="A120" s="170"/>
      <c r="B120" s="93" t="s">
        <v>7</v>
      </c>
      <c r="C120" s="194">
        <f>SUM(H117:H119)</f>
        <v>23403.370000000003</v>
      </c>
      <c r="D120" s="195"/>
      <c r="E120" s="195"/>
      <c r="F120" s="195"/>
      <c r="G120" s="195"/>
      <c r="H120" s="196"/>
      <c r="I120" s="101">
        <v>0</v>
      </c>
      <c r="J120" s="102">
        <v>23404</v>
      </c>
      <c r="K120" s="103">
        <f>SUM(K117:K118,K119)</f>
        <v>8668.5</v>
      </c>
      <c r="L120" s="103">
        <f t="shared" ref="L120:M120" si="24">SUM(L117:L118,L119)</f>
        <v>75</v>
      </c>
      <c r="M120" s="103">
        <f t="shared" si="24"/>
        <v>8743.5</v>
      </c>
      <c r="N120" s="85">
        <f t="shared" si="21"/>
        <v>0.37358998461801401</v>
      </c>
      <c r="O120" s="126">
        <v>23403.37</v>
      </c>
      <c r="P120" s="130"/>
      <c r="Q120" s="110"/>
    </row>
    <row r="121" spans="1:20" ht="21.75" customHeight="1">
      <c r="A121" s="170">
        <v>27</v>
      </c>
      <c r="B121" s="167" t="s">
        <v>32</v>
      </c>
      <c r="C121" s="158" t="s">
        <v>67</v>
      </c>
      <c r="D121" s="159"/>
      <c r="E121" s="46">
        <v>600</v>
      </c>
      <c r="F121" s="46">
        <v>60017</v>
      </c>
      <c r="G121" s="46">
        <v>4300</v>
      </c>
      <c r="H121" s="47">
        <v>2700</v>
      </c>
      <c r="I121" s="47"/>
      <c r="J121" s="58">
        <v>2700</v>
      </c>
      <c r="K121" s="47">
        <v>2640</v>
      </c>
      <c r="L121" s="47">
        <v>26.4</v>
      </c>
      <c r="M121" s="73">
        <v>2666.4</v>
      </c>
      <c r="N121" s="71">
        <f t="shared" si="21"/>
        <v>0.98755555555555563</v>
      </c>
      <c r="O121" s="43"/>
      <c r="P121" s="127" t="s">
        <v>154</v>
      </c>
      <c r="Q121" s="79" t="s">
        <v>129</v>
      </c>
    </row>
    <row r="122" spans="1:20" ht="21" customHeight="1">
      <c r="A122" s="170"/>
      <c r="B122" s="168"/>
      <c r="C122" s="158" t="s">
        <v>68</v>
      </c>
      <c r="D122" s="159"/>
      <c r="E122" s="46">
        <v>921</v>
      </c>
      <c r="F122" s="46">
        <v>92195</v>
      </c>
      <c r="G122" s="46">
        <v>4210</v>
      </c>
      <c r="H122" s="47">
        <v>1600</v>
      </c>
      <c r="I122" s="47"/>
      <c r="J122" s="58">
        <v>1600</v>
      </c>
      <c r="K122" s="47">
        <v>1588.97</v>
      </c>
      <c r="L122" s="47">
        <v>0</v>
      </c>
      <c r="M122" s="73">
        <v>1588.97</v>
      </c>
      <c r="N122" s="71">
        <f t="shared" si="21"/>
        <v>0.99310624999999997</v>
      </c>
      <c r="O122" s="43"/>
      <c r="P122" s="127"/>
      <c r="Q122" s="79" t="s">
        <v>129</v>
      </c>
    </row>
    <row r="123" spans="1:20" ht="31.5" customHeight="1">
      <c r="A123" s="170"/>
      <c r="B123" s="168"/>
      <c r="C123" s="158" t="s">
        <v>111</v>
      </c>
      <c r="D123" s="159"/>
      <c r="E123" s="204">
        <v>926</v>
      </c>
      <c r="F123" s="204">
        <v>92695</v>
      </c>
      <c r="G123" s="46">
        <v>4300</v>
      </c>
      <c r="H123" s="47">
        <v>2683.5</v>
      </c>
      <c r="I123" s="47"/>
      <c r="J123" s="58">
        <v>2684</v>
      </c>
      <c r="K123" s="47">
        <v>2668.5</v>
      </c>
      <c r="L123" s="47">
        <v>15</v>
      </c>
      <c r="M123" s="73">
        <v>2683.5</v>
      </c>
      <c r="N123" s="71">
        <f t="shared" si="21"/>
        <v>0.99981371087928461</v>
      </c>
      <c r="O123" s="43"/>
      <c r="P123" s="135" t="s">
        <v>164</v>
      </c>
      <c r="Q123" s="79" t="s">
        <v>129</v>
      </c>
    </row>
    <row r="124" spans="1:20" ht="29.25" customHeight="1">
      <c r="A124" s="170"/>
      <c r="B124" s="168"/>
      <c r="C124" s="158" t="s">
        <v>112</v>
      </c>
      <c r="D124" s="159"/>
      <c r="E124" s="232"/>
      <c r="F124" s="232"/>
      <c r="G124" s="46">
        <v>4300</v>
      </c>
      <c r="H124" s="47">
        <v>4184.5</v>
      </c>
      <c r="I124" s="47"/>
      <c r="J124" s="58">
        <v>4184</v>
      </c>
      <c r="K124" s="47">
        <v>3506</v>
      </c>
      <c r="L124" s="47">
        <v>35.06</v>
      </c>
      <c r="M124" s="73">
        <v>3541.06</v>
      </c>
      <c r="N124" s="71">
        <f t="shared" si="21"/>
        <v>0.84633365200764821</v>
      </c>
      <c r="O124" s="43"/>
      <c r="P124" s="135" t="s">
        <v>164</v>
      </c>
      <c r="Q124" s="79" t="s">
        <v>129</v>
      </c>
    </row>
    <row r="125" spans="1:20" ht="29.25" customHeight="1">
      <c r="A125" s="170"/>
      <c r="B125" s="168"/>
      <c r="C125" s="158" t="s">
        <v>110</v>
      </c>
      <c r="D125" s="159"/>
      <c r="E125" s="205"/>
      <c r="F125" s="205"/>
      <c r="G125" s="46">
        <v>4300</v>
      </c>
      <c r="H125" s="47">
        <v>3232</v>
      </c>
      <c r="I125" s="47"/>
      <c r="J125" s="58">
        <v>3232</v>
      </c>
      <c r="K125" s="47">
        <v>3200</v>
      </c>
      <c r="L125" s="47">
        <v>32</v>
      </c>
      <c r="M125" s="73">
        <v>3232</v>
      </c>
      <c r="N125" s="71">
        <f t="shared" si="21"/>
        <v>1</v>
      </c>
      <c r="O125" s="43"/>
      <c r="P125" s="135" t="s">
        <v>165</v>
      </c>
      <c r="Q125" s="79" t="s">
        <v>129</v>
      </c>
    </row>
    <row r="126" spans="1:20" ht="16.5" customHeight="1">
      <c r="A126" s="170"/>
      <c r="B126" s="168"/>
      <c r="C126" s="161" t="s">
        <v>66</v>
      </c>
      <c r="D126" s="162"/>
      <c r="E126" s="46">
        <v>750</v>
      </c>
      <c r="F126" s="46">
        <v>75075</v>
      </c>
      <c r="G126" s="46">
        <v>4210</v>
      </c>
      <c r="H126" s="47">
        <v>700</v>
      </c>
      <c r="I126" s="47"/>
      <c r="J126" s="58">
        <v>700</v>
      </c>
      <c r="K126" s="47">
        <v>697.69</v>
      </c>
      <c r="L126" s="47">
        <v>0</v>
      </c>
      <c r="M126" s="73">
        <v>697.69</v>
      </c>
      <c r="N126" s="71">
        <f t="shared" si="21"/>
        <v>0.99670000000000003</v>
      </c>
      <c r="O126" s="43"/>
      <c r="P126" s="127"/>
      <c r="Q126" s="79" t="s">
        <v>129</v>
      </c>
      <c r="S126" s="151"/>
      <c r="T126" s="151"/>
    </row>
    <row r="127" spans="1:20" s="92" customFormat="1" ht="13.5" customHeight="1">
      <c r="A127" s="170"/>
      <c r="B127" s="93" t="s">
        <v>7</v>
      </c>
      <c r="C127" s="194">
        <f>SUM(H121:H126)</f>
        <v>15100</v>
      </c>
      <c r="D127" s="195"/>
      <c r="E127" s="195"/>
      <c r="F127" s="195"/>
      <c r="G127" s="195"/>
      <c r="H127" s="196"/>
      <c r="I127" s="101">
        <v>0</v>
      </c>
      <c r="J127" s="102">
        <v>15100</v>
      </c>
      <c r="K127" s="103">
        <f>SUM(K121:K125,K126)</f>
        <v>14301.160000000002</v>
      </c>
      <c r="L127" s="103">
        <f t="shared" ref="L127:M127" si="25">SUM(L121:L125,L126)</f>
        <v>108.46000000000001</v>
      </c>
      <c r="M127" s="103">
        <f t="shared" si="25"/>
        <v>14409.62</v>
      </c>
      <c r="N127" s="85">
        <f t="shared" si="21"/>
        <v>0.95427947019867554</v>
      </c>
      <c r="O127" s="126">
        <v>15100</v>
      </c>
      <c r="P127" s="130"/>
      <c r="Q127" s="110"/>
    </row>
    <row r="128" spans="1:20" ht="31.5" customHeight="1">
      <c r="A128" s="170">
        <v>28</v>
      </c>
      <c r="B128" s="167" t="s">
        <v>33</v>
      </c>
      <c r="C128" s="185" t="s">
        <v>42</v>
      </c>
      <c r="D128" s="223"/>
      <c r="E128" s="46">
        <v>900</v>
      </c>
      <c r="F128" s="46">
        <v>90015</v>
      </c>
      <c r="G128" s="46">
        <v>6050</v>
      </c>
      <c r="H128" s="47">
        <v>26103.200000000001</v>
      </c>
      <c r="I128" s="47">
        <v>26103.200000000001</v>
      </c>
      <c r="J128" s="58">
        <v>26104</v>
      </c>
      <c r="K128" s="47">
        <v>25337.52</v>
      </c>
      <c r="L128" s="47">
        <v>760</v>
      </c>
      <c r="M128" s="73">
        <v>26097.65</v>
      </c>
      <c r="N128" s="71">
        <f t="shared" si="21"/>
        <v>0.9997567422617224</v>
      </c>
      <c r="O128" s="43"/>
      <c r="P128" s="134" t="s">
        <v>132</v>
      </c>
      <c r="Q128" s="79" t="s">
        <v>129</v>
      </c>
      <c r="S128" s="151"/>
      <c r="T128" s="151"/>
    </row>
    <row r="129" spans="1:18" ht="21" customHeight="1">
      <c r="A129" s="170"/>
      <c r="B129" s="168"/>
      <c r="C129" s="158" t="s">
        <v>99</v>
      </c>
      <c r="D129" s="159"/>
      <c r="E129" s="46">
        <v>754</v>
      </c>
      <c r="F129" s="46">
        <v>75495</v>
      </c>
      <c r="G129" s="46">
        <v>4210</v>
      </c>
      <c r="H129" s="47">
        <v>17990</v>
      </c>
      <c r="I129" s="47"/>
      <c r="J129" s="58">
        <v>17990</v>
      </c>
      <c r="K129" s="47">
        <v>17990</v>
      </c>
      <c r="L129" s="47">
        <v>0</v>
      </c>
      <c r="M129" s="73">
        <v>17990</v>
      </c>
      <c r="N129" s="71">
        <f t="shared" si="21"/>
        <v>1</v>
      </c>
      <c r="O129" s="43"/>
      <c r="P129" s="127"/>
      <c r="Q129" s="79" t="s">
        <v>129</v>
      </c>
    </row>
    <row r="130" spans="1:18" ht="19.5" customHeight="1">
      <c r="A130" s="170"/>
      <c r="B130" s="168"/>
      <c r="C130" s="161" t="s">
        <v>43</v>
      </c>
      <c r="D130" s="162"/>
      <c r="E130" s="46">
        <v>750</v>
      </c>
      <c r="F130" s="46">
        <v>75075</v>
      </c>
      <c r="G130" s="46">
        <v>4210</v>
      </c>
      <c r="H130" s="47">
        <v>1000</v>
      </c>
      <c r="I130" s="47"/>
      <c r="J130" s="58">
        <v>1000</v>
      </c>
      <c r="K130" s="47">
        <v>965.89</v>
      </c>
      <c r="L130" s="47">
        <v>0</v>
      </c>
      <c r="M130" s="73">
        <v>965.89</v>
      </c>
      <c r="N130" s="71">
        <f t="shared" si="21"/>
        <v>0.96589000000000003</v>
      </c>
      <c r="O130" s="43"/>
      <c r="P130" s="127"/>
      <c r="Q130" s="79" t="s">
        <v>129</v>
      </c>
    </row>
    <row r="131" spans="1:18" s="92" customFormat="1" ht="14.25">
      <c r="A131" s="170"/>
      <c r="B131" s="93" t="s">
        <v>7</v>
      </c>
      <c r="C131" s="211">
        <f>SUM(H128:H130)</f>
        <v>45093.2</v>
      </c>
      <c r="D131" s="212"/>
      <c r="E131" s="212"/>
      <c r="F131" s="212"/>
      <c r="G131" s="212"/>
      <c r="H131" s="213"/>
      <c r="I131" s="114"/>
      <c r="J131" s="115">
        <v>45094</v>
      </c>
      <c r="K131" s="103">
        <f>SUM(K128:K129,K130)</f>
        <v>44293.41</v>
      </c>
      <c r="L131" s="103">
        <f t="shared" ref="L131:M131" si="26">SUM(L128:L129,L130)</f>
        <v>760</v>
      </c>
      <c r="M131" s="103">
        <f t="shared" si="26"/>
        <v>45053.54</v>
      </c>
      <c r="N131" s="85">
        <f t="shared" si="21"/>
        <v>0.99910276311704438</v>
      </c>
      <c r="O131" s="126">
        <v>45039.199999999997</v>
      </c>
      <c r="P131" s="130"/>
      <c r="Q131" s="103"/>
    </row>
    <row r="132" spans="1:18" ht="23.25" customHeight="1">
      <c r="A132" s="218" t="s">
        <v>34</v>
      </c>
      <c r="B132" s="219"/>
      <c r="C132" s="219"/>
      <c r="D132" s="219"/>
      <c r="E132" s="219"/>
      <c r="F132" s="219"/>
      <c r="G132" s="220"/>
      <c r="H132" s="21">
        <f>SUM(C11,C19,C21,C24,C26,C32,C37,C42,C44,C47,C51,C54,C61,C67,C71,C79,C83,C87,E92,C96,C101,C104,C110,C116,C120,C127,C131)</f>
        <v>688589.28999999992</v>
      </c>
      <c r="I132" s="21">
        <v>463589.23</v>
      </c>
      <c r="J132" s="70">
        <v>688601</v>
      </c>
      <c r="K132" s="21">
        <f>SUM(K11,K19,K21,K24,K26,K32,K37,K42,K44,K47,K51,K54,K61,K67,K71,K79,K83,K87,K92,K96,K101,K104,K110,K116,K120,K127,K131)</f>
        <v>648378.59000000008</v>
      </c>
      <c r="L132" s="21">
        <f t="shared" ref="L132:M132" si="27">SUM(L11,L19,L21,L24,L26,L32,L37,L42,L44,L47,L51,L54,L61,L67,L71,L79,L83,L87,L92,L96,L101,L104,L110,L116,L120,L127,L131)</f>
        <v>7032.27</v>
      </c>
      <c r="M132" s="21">
        <f t="shared" si="27"/>
        <v>655366.42999999993</v>
      </c>
      <c r="N132" s="72">
        <f t="shared" si="21"/>
        <v>0.95173609971521955</v>
      </c>
      <c r="O132" s="44"/>
      <c r="P132" s="133"/>
      <c r="Q132" s="21"/>
      <c r="R132" s="2"/>
    </row>
    <row r="133" spans="1:18" ht="23.25" customHeight="1">
      <c r="H133" s="36"/>
      <c r="I133" s="36"/>
      <c r="J133" s="36"/>
      <c r="K133" s="36"/>
      <c r="L133" s="36"/>
      <c r="M133" s="75"/>
      <c r="N133" s="75"/>
      <c r="O133" s="75"/>
      <c r="P133" s="75"/>
      <c r="Q133" s="75"/>
    </row>
    <row r="134" spans="1:18" ht="23.25" customHeight="1">
      <c r="B134" s="19"/>
      <c r="E134" s="23"/>
      <c r="F134" s="23"/>
      <c r="G134" s="24"/>
      <c r="H134" s="76"/>
      <c r="I134" s="76"/>
      <c r="J134" s="76"/>
      <c r="K134" s="76"/>
      <c r="L134" s="76"/>
      <c r="M134" s="25"/>
      <c r="N134" s="25"/>
      <c r="O134" s="25"/>
      <c r="P134" s="25"/>
      <c r="Q134" s="25"/>
    </row>
    <row r="135" spans="1:18" ht="33" customHeight="1">
      <c r="H135" s="36"/>
      <c r="I135" s="36"/>
      <c r="J135" s="36"/>
      <c r="K135" s="36"/>
      <c r="L135" s="36"/>
      <c r="M135" s="75"/>
      <c r="N135" s="75"/>
      <c r="O135" s="75"/>
      <c r="P135" s="75"/>
      <c r="Q135" s="75"/>
    </row>
    <row r="136" spans="1:18" ht="15.75" customHeight="1">
      <c r="H136" s="26"/>
      <c r="I136" s="26"/>
      <c r="J136" s="26"/>
      <c r="K136" s="26"/>
      <c r="L136" s="26"/>
    </row>
    <row r="137" spans="1:18">
      <c r="C137" s="26"/>
      <c r="D137" s="26"/>
      <c r="E137" s="26"/>
      <c r="H137" s="26"/>
      <c r="I137" s="26"/>
      <c r="J137" s="26"/>
      <c r="K137" s="26"/>
      <c r="L137" s="26"/>
    </row>
    <row r="138" spans="1:18" ht="0.75" customHeight="1">
      <c r="C138" s="26"/>
      <c r="D138" s="26"/>
      <c r="E138" s="26"/>
    </row>
    <row r="139" spans="1:18" ht="20.25" customHeight="1">
      <c r="C139" s="27"/>
      <c r="D139"/>
      <c r="E139" s="26"/>
    </row>
    <row r="140" spans="1:18" ht="28.5" customHeight="1">
      <c r="H140" s="26"/>
      <c r="I140" s="26"/>
      <c r="J140" s="26"/>
      <c r="K140" s="26"/>
      <c r="L140" s="26"/>
    </row>
    <row r="141" spans="1:18" ht="21.75" customHeight="1"/>
    <row r="142" spans="1:18" ht="21.75" customHeight="1">
      <c r="H142" s="26"/>
      <c r="I142" s="26"/>
      <c r="J142" s="26"/>
      <c r="K142" s="26"/>
      <c r="L142" s="26"/>
    </row>
    <row r="143" spans="1:18" ht="28.5" customHeight="1">
      <c r="H143" s="26"/>
      <c r="I143" s="26"/>
      <c r="J143" s="26"/>
      <c r="K143" s="26"/>
      <c r="L143" s="26"/>
    </row>
    <row r="144" spans="1:18">
      <c r="H144" s="26"/>
      <c r="I144" s="26"/>
      <c r="J144" s="26"/>
      <c r="K144" s="26"/>
      <c r="L144" s="26"/>
    </row>
    <row r="145" spans="2:12" ht="7.9" customHeight="1">
      <c r="H145" s="26"/>
      <c r="I145" s="26"/>
      <c r="J145" s="26"/>
      <c r="K145" s="26"/>
      <c r="L145" s="26"/>
    </row>
    <row r="146" spans="2:12" ht="10.9" hidden="1" customHeight="1">
      <c r="H146" s="26"/>
      <c r="I146" s="26"/>
      <c r="J146" s="26"/>
      <c r="K146" s="26"/>
      <c r="L146" s="26"/>
    </row>
    <row r="147" spans="2:12" ht="15.75" customHeight="1">
      <c r="H147" s="26"/>
      <c r="I147" s="26"/>
      <c r="J147" s="26"/>
      <c r="K147" s="26"/>
      <c r="L147" s="26"/>
    </row>
    <row r="148" spans="2:12" ht="7.5" hidden="1" customHeight="1">
      <c r="D148" s="28"/>
    </row>
    <row r="149" spans="2:12" ht="23.25" customHeight="1">
      <c r="B149" s="26" t="e">
        <f>SUM(#REF!,H130,#REF!,H126,H125,H123,H122,H121,#REF!,H119,H118,H117,#REF!,H115,#REF!,H114,H113,#REF!,H109,#REF!,H102,#REF!,#REF!,H100,H99,H98,#REF!,H95,#REF!,H91,H89,H88,#REF!,#REF!,H84,#REF!,H82,H81,#REF!,#REF!,H78,H74,H73,#REF!,H70,H69,#REF!,H66,H65,H63,H62,#REF!,H60,H57,H55,H52,#REF!,H50,H49,#REF!,H46,#REF!,#REF!,H41,#REF!,H40,H39,#REF!,H36,H35,H34,#REF!,H31,H27,#REF!,H23,#REF!,H18,H17,H13,H12,#REF!,H10)</f>
        <v>#REF!</v>
      </c>
      <c r="C149" s="26"/>
      <c r="D149" s="30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  <row r="150" spans="2:12" ht="15" hidden="1" customHeight="1">
      <c r="B150" s="26" t="e">
        <f>SUM(H128,H108,H111,H103,H97,#REF!,H86,H85,H72,H68,H64,H59,H48,H45,H43,H38,H33,H25,H22,H14,H9,H28,H20,H93)</f>
        <v>#REF!</v>
      </c>
      <c r="C150" s="26"/>
      <c r="D150" s="26" t="e">
        <f>SUM(#REF!,#REF!,#REF!,#REF!,#REF!,#REF!,#REF!,#REF!,#REF!,#REF!,#REF!,#REF!,#REF!,#REF!,#REF!,#REF!,#REF!,#REF!,#REF!,#REF!,#REF!,#REF!,#REF!,#REF!)</f>
        <v>#REF!</v>
      </c>
    </row>
    <row r="151" spans="2:12" ht="19.5" customHeight="1">
      <c r="B151" s="27" t="e">
        <f>SUM(B149:B150)</f>
        <v>#REF!</v>
      </c>
      <c r="C151"/>
      <c r="D151" s="30" t="e">
        <f>SUM(D149:D150)</f>
        <v>#REF!</v>
      </c>
    </row>
    <row r="152" spans="2:12" ht="15" customHeight="1"/>
    <row r="155" spans="2:12" ht="26.25" customHeight="1"/>
    <row r="156" spans="2:12" ht="21.75" customHeight="1"/>
    <row r="157" spans="2:12" ht="20.25" customHeight="1"/>
    <row r="158" spans="2:12" ht="17.25" customHeight="1">
      <c r="F158" s="13"/>
      <c r="G158" s="13"/>
    </row>
    <row r="160" spans="2:12" ht="30.75" customHeight="1"/>
    <row r="161" ht="30.75" customHeight="1"/>
    <row r="162" ht="15.75" customHeight="1"/>
    <row r="169" ht="21" customHeight="1"/>
    <row r="170" ht="27" customHeight="1"/>
    <row r="171" ht="24" customHeight="1"/>
  </sheetData>
  <mergeCells count="211">
    <mergeCell ref="R103"/>
    <mergeCell ref="C111:D111"/>
    <mergeCell ref="C108:D108"/>
    <mergeCell ref="C110:H110"/>
    <mergeCell ref="D7:E7"/>
    <mergeCell ref="R72"/>
    <mergeCell ref="C41:D41"/>
    <mergeCell ref="C23:D23"/>
    <mergeCell ref="C26:H26"/>
    <mergeCell ref="C20:D20"/>
    <mergeCell ref="C24:H24"/>
    <mergeCell ref="C79:H79"/>
    <mergeCell ref="C73:D73"/>
    <mergeCell ref="C74:D74"/>
    <mergeCell ref="C76:D76"/>
    <mergeCell ref="C87:H87"/>
    <mergeCell ref="C56:D56"/>
    <mergeCell ref="C27:D27"/>
    <mergeCell ref="C37:H37"/>
    <mergeCell ref="C32:H32"/>
    <mergeCell ref="C33:D33"/>
    <mergeCell ref="C34:D34"/>
    <mergeCell ref="C35:D35"/>
    <mergeCell ref="C28:D28"/>
    <mergeCell ref="A105:A110"/>
    <mergeCell ref="B105:B109"/>
    <mergeCell ref="C105:D105"/>
    <mergeCell ref="S25:T25"/>
    <mergeCell ref="R27"/>
    <mergeCell ref="S22:T22"/>
    <mergeCell ref="S14:T14"/>
    <mergeCell ref="S27:T27"/>
    <mergeCell ref="S88:T88"/>
    <mergeCell ref="S28:T28"/>
    <mergeCell ref="S33:T33"/>
    <mergeCell ref="S64:T64"/>
    <mergeCell ref="R39"/>
    <mergeCell ref="R63"/>
    <mergeCell ref="C101:H101"/>
    <mergeCell ref="C103:D103"/>
    <mergeCell ref="A93:A96"/>
    <mergeCell ref="A88:A92"/>
    <mergeCell ref="B88:B91"/>
    <mergeCell ref="C94:D94"/>
    <mergeCell ref="B93:B95"/>
    <mergeCell ref="C95:D95"/>
    <mergeCell ref="C96:H96"/>
    <mergeCell ref="A72:A79"/>
    <mergeCell ref="S12:U12"/>
    <mergeCell ref="S13:U13"/>
    <mergeCell ref="C93:D93"/>
    <mergeCell ref="C59:D59"/>
    <mergeCell ref="S45:T45"/>
    <mergeCell ref="S20:U20"/>
    <mergeCell ref="S58:T58"/>
    <mergeCell ref="S63:T63"/>
    <mergeCell ref="S93:T93"/>
    <mergeCell ref="R43"/>
    <mergeCell ref="F80:F81"/>
    <mergeCell ref="C52:D53"/>
    <mergeCell ref="E52:E53"/>
    <mergeCell ref="C64:D64"/>
    <mergeCell ref="C65:D65"/>
    <mergeCell ref="C89:D89"/>
    <mergeCell ref="C92:D92"/>
    <mergeCell ref="C88:D88"/>
    <mergeCell ref="C91:D91"/>
    <mergeCell ref="E92:H92"/>
    <mergeCell ref="C45:D45"/>
    <mergeCell ref="C46:D46"/>
    <mergeCell ref="C55:D55"/>
    <mergeCell ref="C57:D57"/>
    <mergeCell ref="S128:T128"/>
    <mergeCell ref="S100:T100"/>
    <mergeCell ref="S105:T105"/>
    <mergeCell ref="S118:T118"/>
    <mergeCell ref="C106:D106"/>
    <mergeCell ref="A121:A127"/>
    <mergeCell ref="B121:B126"/>
    <mergeCell ref="C121:D121"/>
    <mergeCell ref="C125:D125"/>
    <mergeCell ref="C115:D115"/>
    <mergeCell ref="C116:H116"/>
    <mergeCell ref="C113:D113"/>
    <mergeCell ref="C114:D114"/>
    <mergeCell ref="A97:A101"/>
    <mergeCell ref="B97:B100"/>
    <mergeCell ref="A102:A104"/>
    <mergeCell ref="B102:B103"/>
    <mergeCell ref="C104:H104"/>
    <mergeCell ref="C119:D119"/>
    <mergeCell ref="E123:E125"/>
    <mergeCell ref="F123:F125"/>
    <mergeCell ref="B111:B115"/>
    <mergeCell ref="A111:A115"/>
    <mergeCell ref="C97:D97"/>
    <mergeCell ref="A132:G132"/>
    <mergeCell ref="A117:A120"/>
    <mergeCell ref="B117:B119"/>
    <mergeCell ref="C120:H120"/>
    <mergeCell ref="C117:D117"/>
    <mergeCell ref="C118:D118"/>
    <mergeCell ref="A128:A131"/>
    <mergeCell ref="C128:D128"/>
    <mergeCell ref="B128:B130"/>
    <mergeCell ref="C131:H131"/>
    <mergeCell ref="C129:D129"/>
    <mergeCell ref="C126:D126"/>
    <mergeCell ref="C127:H127"/>
    <mergeCell ref="C123:D123"/>
    <mergeCell ref="C124:D124"/>
    <mergeCell ref="C122:D122"/>
    <mergeCell ref="C130:D130"/>
    <mergeCell ref="B72:B78"/>
    <mergeCell ref="C72:D72"/>
    <mergeCell ref="A80:A83"/>
    <mergeCell ref="B80:B82"/>
    <mergeCell ref="B84:B86"/>
    <mergeCell ref="C78:D78"/>
    <mergeCell ref="C86:D86"/>
    <mergeCell ref="C80:D81"/>
    <mergeCell ref="E80:E81"/>
    <mergeCell ref="C84:D84"/>
    <mergeCell ref="C85:D85"/>
    <mergeCell ref="C77:D77"/>
    <mergeCell ref="C75:D75"/>
    <mergeCell ref="C83:H83"/>
    <mergeCell ref="A84:A87"/>
    <mergeCell ref="C82:D82"/>
    <mergeCell ref="A62:A67"/>
    <mergeCell ref="B62:B66"/>
    <mergeCell ref="A68:A71"/>
    <mergeCell ref="C67:H67"/>
    <mergeCell ref="C66:D66"/>
    <mergeCell ref="B68:B70"/>
    <mergeCell ref="C63:D63"/>
    <mergeCell ref="C68:D68"/>
    <mergeCell ref="C70:D70"/>
    <mergeCell ref="C69:D69"/>
    <mergeCell ref="C62:D62"/>
    <mergeCell ref="C71:H71"/>
    <mergeCell ref="A45:A47"/>
    <mergeCell ref="B45:B46"/>
    <mergeCell ref="A52:A54"/>
    <mergeCell ref="C54:H54"/>
    <mergeCell ref="A55:A61"/>
    <mergeCell ref="B55:B60"/>
    <mergeCell ref="C61:H61"/>
    <mergeCell ref="B52:B53"/>
    <mergeCell ref="C42:H42"/>
    <mergeCell ref="A43:A44"/>
    <mergeCell ref="A48:A51"/>
    <mergeCell ref="B48:B50"/>
    <mergeCell ref="C48:D48"/>
    <mergeCell ref="C50:D50"/>
    <mergeCell ref="C44:H44"/>
    <mergeCell ref="C47:H47"/>
    <mergeCell ref="F52:F53"/>
    <mergeCell ref="C49:D49"/>
    <mergeCell ref="C58:D58"/>
    <mergeCell ref="C51:H51"/>
    <mergeCell ref="C43:D43"/>
    <mergeCell ref="C60:D60"/>
    <mergeCell ref="C31:D31"/>
    <mergeCell ref="C36:D36"/>
    <mergeCell ref="B5:D5"/>
    <mergeCell ref="C8:D8"/>
    <mergeCell ref="C21:H21"/>
    <mergeCell ref="C22:D22"/>
    <mergeCell ref="A9:A11"/>
    <mergeCell ref="B9:B10"/>
    <mergeCell ref="C9:D9"/>
    <mergeCell ref="C18:D18"/>
    <mergeCell ref="C13:D13"/>
    <mergeCell ref="C14:D14"/>
    <mergeCell ref="C10:D10"/>
    <mergeCell ref="C11:H11"/>
    <mergeCell ref="C17:D17"/>
    <mergeCell ref="C15:D15"/>
    <mergeCell ref="C16:D16"/>
    <mergeCell ref="A12:A19"/>
    <mergeCell ref="B12:B18"/>
    <mergeCell ref="C12:D12"/>
    <mergeCell ref="C19:H19"/>
    <mergeCell ref="A20:A21"/>
    <mergeCell ref="A33:A37"/>
    <mergeCell ref="B33:B36"/>
    <mergeCell ref="S126:T126"/>
    <mergeCell ref="R12"/>
    <mergeCell ref="R85"/>
    <mergeCell ref="R93"/>
    <mergeCell ref="A25:A26"/>
    <mergeCell ref="C25:D25"/>
    <mergeCell ref="A22:A24"/>
    <mergeCell ref="B22:B23"/>
    <mergeCell ref="C30:D30"/>
    <mergeCell ref="C29:D29"/>
    <mergeCell ref="C100:D100"/>
    <mergeCell ref="C90:D90"/>
    <mergeCell ref="C102:D102"/>
    <mergeCell ref="C109:D109"/>
    <mergeCell ref="C99:D99"/>
    <mergeCell ref="C98:D98"/>
    <mergeCell ref="C112:D112"/>
    <mergeCell ref="B38:B41"/>
    <mergeCell ref="C39:D39"/>
    <mergeCell ref="C40:D40"/>
    <mergeCell ref="A38:A42"/>
    <mergeCell ref="C38:D38"/>
    <mergeCell ref="A27:A32"/>
    <mergeCell ref="B27:B31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4" sqref="A4:C6"/>
    </sheetView>
  </sheetViews>
  <sheetFormatPr defaultRowHeight="14.25"/>
  <sheetData>
    <row r="1" spans="1:3">
      <c r="A1" s="26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B1" s="26"/>
      <c r="C1" s="26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  <row r="2" spans="1:3">
      <c r="A2" s="26" t="e">
        <f>SUM(#REF!,#REF!,#REF!,#REF!,#REF!,#REF!,#REF!,#REF!,#REF!,#REF!,#REF!,#REF!,#REF!,#REF!,#REF!,#REF!,#REF!,#REF!,#REF!,#REF!,#REF!,#REF!,#REF!,#REF!,#REF!,#REF!,#REF!,#REF!,#REF!,#REF!,#REF!)</f>
        <v>#REF!</v>
      </c>
      <c r="B2" s="26"/>
      <c r="C2" s="26" t="e">
        <f>SUM(#REF!,#REF!,#REF!,#REF!,#REF!,#REF!,#REF!,#REF!,#REF!,#REF!,#REF!,#REF!,#REF!,#REF!,#REF!,#REF!,#REF!,#REF!,#REF!,#REF!,#REF!,#REF!,#REF!,#REF!,#REF!,#REF!,#REF!,#REF!,#REF!,#REF!,#REF!)</f>
        <v>#REF!</v>
      </c>
    </row>
    <row r="3" spans="1:3">
      <c r="A3" s="27" t="e">
        <f>SUM(A1:A2)</f>
        <v>#REF!</v>
      </c>
      <c r="C3" s="26" t="e">
        <f>SUM(C1:C2)</f>
        <v>#REF!</v>
      </c>
    </row>
    <row r="4" spans="1:3">
      <c r="A4" s="26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B4" s="26"/>
      <c r="C4" s="26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  <row r="5" spans="1:3">
      <c r="A5" s="26" t="e">
        <f>SUM(#REF!,#REF!,#REF!,#REF!,#REF!,#REF!,#REF!,#REF!,#REF!,#REF!,#REF!,#REF!,#REF!,#REF!,#REF!,#REF!,#REF!,#REF!,#REF!,#REF!,#REF!,#REF!,#REF!,#REF!,#REF!,#REF!,#REF!,#REF!,#REF!,#REF!,#REF!)</f>
        <v>#REF!</v>
      </c>
      <c r="B5" s="26"/>
      <c r="C5" s="26" t="e">
        <f>SUM(#REF!,#REF!,#REF!,#REF!,#REF!,#REF!,#REF!,#REF!,#REF!,#REF!,#REF!,#REF!,#REF!,#REF!,#REF!,#REF!,#REF!,#REF!,#REF!,#REF!,#REF!,#REF!,#REF!,#REF!,#REF!,#REF!,#REF!,#REF!,#REF!,#REF!,#REF!)</f>
        <v>#REF!</v>
      </c>
    </row>
    <row r="6" spans="1:3">
      <c r="A6" s="27" t="e">
        <f>SUM(A4:A5)</f>
        <v>#REF!</v>
      </c>
      <c r="C6" s="26" t="e">
        <f>SUM(C4:C5)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zest. wg. wniosków PION </vt:lpstr>
      <vt:lpstr>Arkusz2</vt:lpstr>
      <vt:lpstr>'zest. wg. wniosków PION '!_GoBack</vt:lpstr>
      <vt:lpstr>'zest. wg. wniosków PION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Iwona Skrajda</cp:lastModifiedBy>
  <cp:lastPrinted>2021-03-25T06:18:29Z</cp:lastPrinted>
  <dcterms:created xsi:type="dcterms:W3CDTF">2015-09-28T10:40:06Z</dcterms:created>
  <dcterms:modified xsi:type="dcterms:W3CDTF">2021-03-25T14:23:19Z</dcterms:modified>
</cp:coreProperties>
</file>