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570" windowHeight="81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2" i="1" l="1"/>
  <c r="H14" i="1"/>
  <c r="H16" i="1"/>
  <c r="H19" i="1"/>
  <c r="H23" i="1"/>
  <c r="H24" i="1"/>
  <c r="H10" i="1"/>
  <c r="G26" i="1" l="1"/>
  <c r="H26" i="1" s="1"/>
  <c r="F26" i="1"/>
  <c r="G25" i="1"/>
  <c r="H25" i="1" s="1"/>
  <c r="F25" i="1"/>
  <c r="F24" i="1"/>
  <c r="F23" i="1"/>
  <c r="F22" i="1"/>
  <c r="G21" i="1"/>
  <c r="H21" i="1" s="1"/>
  <c r="E21" i="1"/>
  <c r="D21" i="1"/>
  <c r="D27" i="1" s="1"/>
  <c r="G20" i="1"/>
  <c r="H20" i="1" s="1"/>
  <c r="E20" i="1"/>
  <c r="F20" i="1" s="1"/>
  <c r="G18" i="1"/>
  <c r="H18" i="1" s="1"/>
  <c r="F18" i="1"/>
  <c r="G17" i="1"/>
  <c r="H17" i="1" s="1"/>
  <c r="F17" i="1"/>
  <c r="E16" i="1"/>
  <c r="F16" i="1" s="1"/>
  <c r="G15" i="1"/>
  <c r="H15" i="1" s="1"/>
  <c r="F15" i="1"/>
  <c r="F14" i="1"/>
  <c r="G13" i="1"/>
  <c r="H13" i="1" s="1"/>
  <c r="E13" i="1"/>
  <c r="F12" i="1"/>
  <c r="G11" i="1"/>
  <c r="F11" i="1"/>
  <c r="F10" i="1"/>
  <c r="G27" i="1" l="1"/>
  <c r="H27" i="1" s="1"/>
  <c r="H11" i="1"/>
  <c r="F13" i="1"/>
  <c r="F27" i="1" s="1"/>
  <c r="E27" i="1"/>
  <c r="F21" i="1"/>
</calcChain>
</file>

<file path=xl/sharedStrings.xml><?xml version="1.0" encoding="utf-8"?>
<sst xmlns="http://schemas.openxmlformats.org/spreadsheetml/2006/main" count="60" uniqueCount="52">
  <si>
    <t>lp</t>
  </si>
  <si>
    <t>Nazwa zadania inwestycyjnego</t>
  </si>
  <si>
    <t>Rozdział/ Paragraf</t>
  </si>
  <si>
    <t>Zaangażowanie</t>
  </si>
  <si>
    <t>Pozostało do zaangażowania</t>
  </si>
  <si>
    <t>Uwagi</t>
  </si>
  <si>
    <t>6 = 4 - 5</t>
  </si>
  <si>
    <t>01010              6050</t>
  </si>
  <si>
    <r>
      <t xml:space="preserve">Fundusz sołecki zadania realizowane zgodnie z planem sołectw  </t>
    </r>
    <r>
      <rPr>
        <b/>
        <sz val="10"/>
        <color indexed="8"/>
        <rFont val="Czcionka tekstu podstawowego"/>
        <charset val="238"/>
      </rPr>
      <t>FS</t>
    </r>
  </si>
  <si>
    <t xml:space="preserve">60016          6050           </t>
  </si>
  <si>
    <t>w tym:</t>
  </si>
  <si>
    <t xml:space="preserve">70005         6050           </t>
  </si>
  <si>
    <t>Zakup gruntów</t>
  </si>
  <si>
    <t>70005               6060</t>
  </si>
  <si>
    <t>75023               6060</t>
  </si>
  <si>
    <r>
      <t xml:space="preserve">Fundusz sołecki zadania realizowane zgodnie z planem sołectw - </t>
    </r>
    <r>
      <rPr>
        <b/>
        <sz val="10"/>
        <color theme="1"/>
        <rFont val="Czcionka tekstu podstawowego"/>
        <charset val="238"/>
      </rPr>
      <t>FS</t>
    </r>
  </si>
  <si>
    <t>90015              6050</t>
  </si>
  <si>
    <t>Zakup oprzyrządowania do ciągnika rolniczego</t>
  </si>
  <si>
    <t>Dotacja celowa na dofinansowanie kosztów realizacji inwestycji jednostek nie zaliczanych do sektora finansów publicznych</t>
  </si>
  <si>
    <t>Razem</t>
  </si>
  <si>
    <t>a) Wymiana c.o.</t>
  </si>
  <si>
    <t>90019              6230</t>
  </si>
  <si>
    <t>92695           6050</t>
  </si>
  <si>
    <t>RAZEM:</t>
  </si>
  <si>
    <t>W trakcie realizacji</t>
  </si>
  <si>
    <t>Budowa kanalizacji do budynku Lipianki 20</t>
  </si>
  <si>
    <t>01010
6050</t>
  </si>
  <si>
    <t>Rozbudowa systemów wodno-kanalizacyjnych na terenie Gminy Kwidzyn</t>
  </si>
  <si>
    <t>Modernizacja drogi dojazdowej do gruntów w Tychnowach</t>
  </si>
  <si>
    <t>01042
6050</t>
  </si>
  <si>
    <t>Budowa schodów przy Przedszkolu w Korzeniewie</t>
  </si>
  <si>
    <t>70005
6050</t>
  </si>
  <si>
    <t>Termomodernizacja 
(instalacja c.o.) 
Przedszkola w Korzeniewie</t>
  </si>
  <si>
    <t>Zakup serwera na potrzeby 
UG Kwidzyn</t>
  </si>
  <si>
    <t>Azbest</t>
  </si>
  <si>
    <t>Przydomowe oczyszczalnie ścieków</t>
  </si>
  <si>
    <t>90095             6060</t>
  </si>
  <si>
    <t>Plan                  2019</t>
  </si>
  <si>
    <t>Wydatki 
2019</t>
  </si>
  <si>
    <r>
      <t xml:space="preserve">ZADANIA INWESTYCYJNE ROCZNE 
REALIZOWANE W CAŁOŚCI W 2019 ROKU 
</t>
    </r>
    <r>
      <rPr>
        <b/>
        <u/>
        <sz val="10"/>
        <color theme="1"/>
        <rFont val="Czcionka tekstu podstawowego"/>
        <charset val="238"/>
      </rPr>
      <t>na dzień 30.06.2019 r.</t>
    </r>
  </si>
  <si>
    <t>Zał. Nr 9 do informacji Wójta Gminy Kwidzyn
o przebiegu wykonania budżetu
 Gminy Kwidzyn za I półrocze 2019 r.</t>
  </si>
  <si>
    <t>ładowacz czołowy;
widły do palet;
łycha wielofunkcyjna;
zamiatarka</t>
  </si>
  <si>
    <t>85219
6060</t>
  </si>
  <si>
    <t>Zakupiono</t>
  </si>
  <si>
    <t>Zakup systemu przeciwpożarowego na potrzeby GOPS 
w Kwidzynie</t>
  </si>
  <si>
    <t>% wykonania</t>
  </si>
  <si>
    <t>Wykonano projekt oraz rozesłano zapytanie ofertowe na wykonanie robót budowlanych</t>
  </si>
  <si>
    <t>Podpisano 6 umów</t>
  </si>
  <si>
    <t>W przygotowaniu przetarg nieograniczony</t>
  </si>
  <si>
    <t>Zrealizowano w m-cu lipcu 2019 r.</t>
  </si>
  <si>
    <t>Wykonano przepompownię ścieków 
w Lipiankach</t>
  </si>
  <si>
    <t>12.07.2019 r. podpisano  umowę 
z Marszałkiem Woj. Pomorskiego na dofinansowanie inwestycji w kwocie 
80 590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</si>
</sst>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8"/>
      <color theme="1" tint="0.499984740745262"/>
      <name val="Czcionka tekstu podstawowego"/>
      <family val="2"/>
      <charset val="238"/>
    </font>
    <font>
      <sz val="10"/>
      <color theme="1" tint="0.499984740745262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sz val="11"/>
      <color rgb="FF7030A0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u/>
      <sz val="10"/>
      <color theme="1"/>
      <name val="Czcionka tekstu podstawowego"/>
      <charset val="238"/>
    </font>
    <font>
      <sz val="1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/>
    </xf>
    <xf numFmtId="4" fontId="3" fillId="5" borderId="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9" fillId="5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4" fillId="2" borderId="8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 wrapText="1"/>
    </xf>
    <xf numFmtId="0" fontId="13" fillId="0" borderId="0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5" borderId="5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164" fontId="3" fillId="5" borderId="13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4" zoomScale="180" zoomScaleNormal="180" workbookViewId="0">
      <selection activeCell="K12" sqref="K12"/>
    </sheetView>
  </sheetViews>
  <sheetFormatPr defaultRowHeight="15"/>
  <cols>
    <col min="1" max="1" width="5.140625" customWidth="1"/>
    <col min="2" max="2" width="27.7109375" customWidth="1"/>
    <col min="4" max="4" width="11" customWidth="1"/>
    <col min="5" max="6" width="0" hidden="1" customWidth="1"/>
    <col min="7" max="8" width="12" customWidth="1"/>
    <col min="9" max="9" width="26.7109375" customWidth="1"/>
    <col min="11" max="11" width="16.140625" customWidth="1"/>
  </cols>
  <sheetData>
    <row r="1" spans="1:11">
      <c r="D1" s="70" t="s">
        <v>40</v>
      </c>
      <c r="E1" s="70"/>
      <c r="F1" s="70"/>
      <c r="G1" s="70"/>
      <c r="H1" s="70"/>
      <c r="I1" s="70"/>
    </row>
    <row r="2" spans="1:11" ht="15" customHeight="1">
      <c r="D2" s="70"/>
      <c r="E2" s="70"/>
      <c r="F2" s="70"/>
      <c r="G2" s="70"/>
      <c r="H2" s="70"/>
      <c r="I2" s="70"/>
    </row>
    <row r="3" spans="1:11">
      <c r="D3" s="70"/>
      <c r="E3" s="70"/>
      <c r="F3" s="70"/>
      <c r="G3" s="70"/>
      <c r="H3" s="70"/>
      <c r="I3" s="70"/>
    </row>
    <row r="4" spans="1:11" ht="24.75" customHeight="1">
      <c r="D4" s="51"/>
      <c r="E4" s="51"/>
      <c r="F4" s="51"/>
      <c r="G4" s="51"/>
      <c r="H4" s="51"/>
      <c r="I4" s="51"/>
    </row>
    <row r="5" spans="1:11">
      <c r="A5" s="71" t="s">
        <v>39</v>
      </c>
      <c r="B5" s="71"/>
      <c r="C5" s="71"/>
      <c r="D5" s="71"/>
      <c r="E5" s="71"/>
      <c r="F5" s="71"/>
      <c r="G5" s="71"/>
      <c r="H5" s="71"/>
      <c r="I5" s="71"/>
    </row>
    <row r="6" spans="1:11">
      <c r="A6" s="71"/>
      <c r="B6" s="71"/>
      <c r="C6" s="71"/>
      <c r="D6" s="71"/>
      <c r="E6" s="71"/>
      <c r="F6" s="71"/>
      <c r="G6" s="71"/>
      <c r="H6" s="71"/>
      <c r="I6" s="71"/>
    </row>
    <row r="7" spans="1:11">
      <c r="A7" s="71"/>
      <c r="B7" s="71"/>
      <c r="C7" s="71"/>
      <c r="D7" s="71"/>
      <c r="E7" s="71"/>
      <c r="F7" s="71"/>
      <c r="G7" s="71"/>
      <c r="H7" s="71"/>
      <c r="I7" s="71"/>
    </row>
    <row r="8" spans="1:11" ht="45">
      <c r="A8" s="1" t="s">
        <v>0</v>
      </c>
      <c r="B8" s="2" t="s">
        <v>1</v>
      </c>
      <c r="C8" s="2" t="s">
        <v>2</v>
      </c>
      <c r="D8" s="2" t="s">
        <v>37</v>
      </c>
      <c r="E8" s="3" t="s">
        <v>3</v>
      </c>
      <c r="F8" s="3" t="s">
        <v>4</v>
      </c>
      <c r="G8" s="2" t="s">
        <v>38</v>
      </c>
      <c r="H8" s="2" t="s">
        <v>45</v>
      </c>
      <c r="I8" s="2" t="s">
        <v>5</v>
      </c>
    </row>
    <row r="9" spans="1:11">
      <c r="A9" s="4">
        <v>1</v>
      </c>
      <c r="B9" s="5">
        <v>2</v>
      </c>
      <c r="C9" s="5">
        <v>3</v>
      </c>
      <c r="D9" s="5">
        <v>4</v>
      </c>
      <c r="E9" s="6">
        <v>5</v>
      </c>
      <c r="F9" s="6" t="s">
        <v>6</v>
      </c>
      <c r="G9" s="6">
        <v>7</v>
      </c>
      <c r="H9" s="6"/>
      <c r="I9" s="5">
        <v>8</v>
      </c>
    </row>
    <row r="10" spans="1:11" ht="52.5" customHeight="1">
      <c r="A10" s="15">
        <v>1</v>
      </c>
      <c r="B10" s="52" t="s">
        <v>25</v>
      </c>
      <c r="C10" s="12" t="s">
        <v>26</v>
      </c>
      <c r="D10" s="13">
        <v>60000</v>
      </c>
      <c r="E10" s="9">
        <v>0</v>
      </c>
      <c r="F10" s="9">
        <f>D10-E10</f>
        <v>60000</v>
      </c>
      <c r="G10" s="14">
        <v>0</v>
      </c>
      <c r="H10" s="62">
        <f>G10*100/D10</f>
        <v>0</v>
      </c>
      <c r="I10" s="11" t="s">
        <v>48</v>
      </c>
      <c r="K10" s="49"/>
    </row>
    <row r="11" spans="1:11" ht="51.75" customHeight="1">
      <c r="A11" s="7">
        <v>2</v>
      </c>
      <c r="B11" s="52" t="s">
        <v>27</v>
      </c>
      <c r="C11" s="52" t="s">
        <v>7</v>
      </c>
      <c r="D11" s="8">
        <v>30000</v>
      </c>
      <c r="E11" s="53">
        <v>10759.1</v>
      </c>
      <c r="F11" s="9">
        <f>D11-E11</f>
        <v>19240.900000000001</v>
      </c>
      <c r="G11" s="10">
        <f>60+202.73+202.73+202.73+10090</f>
        <v>10758.19</v>
      </c>
      <c r="H11" s="62">
        <f t="shared" ref="H11:H27" si="0">G11*100/D11</f>
        <v>35.860633333333332</v>
      </c>
      <c r="I11" s="11" t="s">
        <v>50</v>
      </c>
    </row>
    <row r="12" spans="1:11" ht="65.25" customHeight="1">
      <c r="A12" s="15">
        <v>3</v>
      </c>
      <c r="B12" s="28" t="s">
        <v>28</v>
      </c>
      <c r="C12" s="28" t="s">
        <v>29</v>
      </c>
      <c r="D12" s="54">
        <v>182000</v>
      </c>
      <c r="E12" s="55">
        <v>0</v>
      </c>
      <c r="F12" s="56">
        <f>D12-E12</f>
        <v>182000</v>
      </c>
      <c r="G12" s="57">
        <v>0</v>
      </c>
      <c r="H12" s="62">
        <f t="shared" si="0"/>
        <v>0</v>
      </c>
      <c r="I12" s="11" t="s">
        <v>51</v>
      </c>
    </row>
    <row r="13" spans="1:11" ht="60" customHeight="1">
      <c r="A13" s="7">
        <v>4</v>
      </c>
      <c r="B13" s="52" t="s">
        <v>8</v>
      </c>
      <c r="C13" s="12" t="s">
        <v>9</v>
      </c>
      <c r="D13" s="13">
        <v>157836</v>
      </c>
      <c r="E13" s="9">
        <f>26465.46+7279.5+18982.42+16895+22000.28+20995.93+25104.1+20109.1</f>
        <v>157831.79</v>
      </c>
      <c r="F13" s="9">
        <f>D13-E13</f>
        <v>4.2099999999918509</v>
      </c>
      <c r="G13" s="14">
        <f>3345+21052+13590+18515</f>
        <v>56502</v>
      </c>
      <c r="H13" s="62">
        <f t="shared" si="0"/>
        <v>35.79791682505892</v>
      </c>
      <c r="I13" s="66" t="s">
        <v>24</v>
      </c>
    </row>
    <row r="14" spans="1:11" ht="39" customHeight="1">
      <c r="A14" s="15">
        <v>5</v>
      </c>
      <c r="B14" s="52" t="s">
        <v>30</v>
      </c>
      <c r="C14" s="12" t="s">
        <v>31</v>
      </c>
      <c r="D14" s="13">
        <v>80000</v>
      </c>
      <c r="E14" s="16">
        <v>0</v>
      </c>
      <c r="F14" s="9">
        <f t="shared" ref="F14:F24" si="1">D14-E14</f>
        <v>80000</v>
      </c>
      <c r="G14" s="14">
        <v>0</v>
      </c>
      <c r="H14" s="62">
        <f t="shared" si="0"/>
        <v>0</v>
      </c>
      <c r="I14" s="67" t="s">
        <v>24</v>
      </c>
    </row>
    <row r="15" spans="1:11" ht="54" customHeight="1">
      <c r="A15" s="7">
        <v>6</v>
      </c>
      <c r="B15" s="52" t="s">
        <v>32</v>
      </c>
      <c r="C15" s="12" t="s">
        <v>31</v>
      </c>
      <c r="D15" s="13">
        <v>80000</v>
      </c>
      <c r="E15" s="9">
        <v>5200</v>
      </c>
      <c r="F15" s="9">
        <f t="shared" si="1"/>
        <v>74800</v>
      </c>
      <c r="G15" s="14">
        <f>5200</f>
        <v>5200</v>
      </c>
      <c r="H15" s="62">
        <f t="shared" si="0"/>
        <v>6.5</v>
      </c>
      <c r="I15" s="67" t="s">
        <v>46</v>
      </c>
    </row>
    <row r="16" spans="1:11" ht="39" customHeight="1">
      <c r="A16" s="15">
        <v>7</v>
      </c>
      <c r="B16" s="52" t="s">
        <v>8</v>
      </c>
      <c r="C16" s="12" t="s">
        <v>11</v>
      </c>
      <c r="D16" s="13">
        <v>20000</v>
      </c>
      <c r="E16" s="9">
        <f>20000</f>
        <v>20000</v>
      </c>
      <c r="F16" s="9">
        <f>D16-E16</f>
        <v>0</v>
      </c>
      <c r="G16" s="14">
        <v>0</v>
      </c>
      <c r="H16" s="62">
        <f t="shared" si="0"/>
        <v>0</v>
      </c>
      <c r="I16" s="67" t="s">
        <v>24</v>
      </c>
    </row>
    <row r="17" spans="1:9" ht="37.5" customHeight="1">
      <c r="A17" s="7">
        <v>8</v>
      </c>
      <c r="B17" s="52" t="s">
        <v>12</v>
      </c>
      <c r="C17" s="52" t="s">
        <v>13</v>
      </c>
      <c r="D17" s="13">
        <v>120000</v>
      </c>
      <c r="E17" s="16">
        <v>80000</v>
      </c>
      <c r="F17" s="9">
        <f t="shared" si="1"/>
        <v>40000</v>
      </c>
      <c r="G17" s="14">
        <f>250+4700+1088.5+824.57+4570+1021.1+41577+985+985+790.4</f>
        <v>56791.57</v>
      </c>
      <c r="H17" s="62">
        <f t="shared" si="0"/>
        <v>47.32630833333333</v>
      </c>
      <c r="I17" s="67" t="s">
        <v>24</v>
      </c>
    </row>
    <row r="18" spans="1:9" ht="37.5" customHeight="1">
      <c r="A18" s="15">
        <v>9</v>
      </c>
      <c r="B18" s="52" t="s">
        <v>33</v>
      </c>
      <c r="C18" s="52" t="s">
        <v>14</v>
      </c>
      <c r="D18" s="13">
        <v>73062</v>
      </c>
      <c r="E18" s="16">
        <v>64716.45</v>
      </c>
      <c r="F18" s="9">
        <f t="shared" si="1"/>
        <v>8345.5500000000029</v>
      </c>
      <c r="G18" s="14">
        <f>2970.45+61746</f>
        <v>64716.45</v>
      </c>
      <c r="H18" s="62">
        <f t="shared" si="0"/>
        <v>88.57744107744108</v>
      </c>
      <c r="I18" s="68" t="s">
        <v>43</v>
      </c>
    </row>
    <row r="19" spans="1:9" ht="37.5" customHeight="1">
      <c r="A19" s="7">
        <v>10</v>
      </c>
      <c r="B19" s="52" t="s">
        <v>44</v>
      </c>
      <c r="C19" s="60" t="s">
        <v>42</v>
      </c>
      <c r="D19" s="13">
        <v>15000</v>
      </c>
      <c r="E19" s="16"/>
      <c r="F19" s="18"/>
      <c r="G19" s="14">
        <v>0</v>
      </c>
      <c r="H19" s="62">
        <f t="shared" si="0"/>
        <v>0</v>
      </c>
      <c r="I19" s="68" t="s">
        <v>49</v>
      </c>
    </row>
    <row r="20" spans="1:9" ht="52.5" customHeight="1">
      <c r="A20" s="15">
        <v>11</v>
      </c>
      <c r="B20" s="52" t="s">
        <v>15</v>
      </c>
      <c r="C20" s="12" t="s">
        <v>16</v>
      </c>
      <c r="D20" s="13">
        <v>160214</v>
      </c>
      <c r="E20" s="19">
        <f>25393.6+18145+16970.99+12500+13701.1+26327.1+23173.74+6700+7300+10000</f>
        <v>160211.53</v>
      </c>
      <c r="F20" s="20">
        <f t="shared" si="1"/>
        <v>2.4700000000011642</v>
      </c>
      <c r="G20" s="17">
        <f>9500+285</f>
        <v>9785</v>
      </c>
      <c r="H20" s="62">
        <f t="shared" si="0"/>
        <v>6.1074562772292058</v>
      </c>
      <c r="I20" s="67" t="s">
        <v>24</v>
      </c>
    </row>
    <row r="21" spans="1:9" ht="69" customHeight="1">
      <c r="A21" s="7">
        <v>12</v>
      </c>
      <c r="B21" s="52" t="s">
        <v>18</v>
      </c>
      <c r="C21" s="21" t="s">
        <v>19</v>
      </c>
      <c r="D21" s="22">
        <f>D23+D24</f>
        <v>54000</v>
      </c>
      <c r="E21" s="58">
        <f>E22+E23+E24</f>
        <v>0</v>
      </c>
      <c r="F21" s="23">
        <f t="shared" si="1"/>
        <v>54000</v>
      </c>
      <c r="G21" s="24">
        <f>G22+G23+G24</f>
        <v>0</v>
      </c>
      <c r="H21" s="62">
        <f t="shared" si="0"/>
        <v>0</v>
      </c>
      <c r="I21" s="69"/>
    </row>
    <row r="22" spans="1:9">
      <c r="A22" s="75" t="s">
        <v>10</v>
      </c>
      <c r="B22" s="59" t="s">
        <v>20</v>
      </c>
      <c r="C22" s="77" t="s">
        <v>21</v>
      </c>
      <c r="D22" s="25"/>
      <c r="E22" s="26"/>
      <c r="F22" s="26">
        <f t="shared" si="1"/>
        <v>0</v>
      </c>
      <c r="G22" s="27"/>
      <c r="H22" s="62"/>
      <c r="I22" s="67"/>
    </row>
    <row r="23" spans="1:9" ht="38.25" customHeight="1">
      <c r="A23" s="76"/>
      <c r="B23" s="59" t="s">
        <v>34</v>
      </c>
      <c r="C23" s="77"/>
      <c r="D23" s="25">
        <v>45000</v>
      </c>
      <c r="E23" s="26">
        <v>0</v>
      </c>
      <c r="F23" s="26">
        <f t="shared" si="1"/>
        <v>45000</v>
      </c>
      <c r="G23" s="27">
        <v>0</v>
      </c>
      <c r="H23" s="62">
        <f t="shared" si="0"/>
        <v>0</v>
      </c>
      <c r="I23" s="50" t="s">
        <v>47</v>
      </c>
    </row>
    <row r="24" spans="1:9" ht="25.5">
      <c r="A24" s="76"/>
      <c r="B24" s="59" t="s">
        <v>35</v>
      </c>
      <c r="C24" s="77"/>
      <c r="D24" s="25">
        <v>9000</v>
      </c>
      <c r="E24" s="26">
        <v>0</v>
      </c>
      <c r="F24" s="26">
        <f t="shared" si="1"/>
        <v>9000</v>
      </c>
      <c r="G24" s="27">
        <v>0</v>
      </c>
      <c r="H24" s="62">
        <f t="shared" si="0"/>
        <v>0</v>
      </c>
      <c r="I24" s="67"/>
    </row>
    <row r="25" spans="1:9" ht="51" customHeight="1">
      <c r="A25" s="15">
        <v>13</v>
      </c>
      <c r="B25" s="52" t="s">
        <v>17</v>
      </c>
      <c r="C25" s="12" t="s">
        <v>36</v>
      </c>
      <c r="D25" s="13">
        <v>34520</v>
      </c>
      <c r="E25" s="19">
        <v>34519.5</v>
      </c>
      <c r="F25" s="20">
        <f>D25-E25</f>
        <v>0.5</v>
      </c>
      <c r="G25" s="17">
        <f>16030+1700+6519+10270.5</f>
        <v>34519.5</v>
      </c>
      <c r="H25" s="62">
        <f t="shared" si="0"/>
        <v>99.998551564310546</v>
      </c>
      <c r="I25" s="50" t="s">
        <v>41</v>
      </c>
    </row>
    <row r="26" spans="1:9" ht="48.75" customHeight="1" thickBot="1">
      <c r="A26" s="15">
        <v>14</v>
      </c>
      <c r="B26" s="52" t="s">
        <v>15</v>
      </c>
      <c r="C26" s="28" t="s">
        <v>22</v>
      </c>
      <c r="D26" s="29">
        <v>216440</v>
      </c>
      <c r="E26" s="30">
        <v>216436.69</v>
      </c>
      <c r="F26" s="31">
        <f>D26-E26</f>
        <v>3.3099999999976717</v>
      </c>
      <c r="G26" s="17">
        <f>5685+1168.5+1168.5+1168.5+1168.5+1168.5+1168.5+4970</f>
        <v>17666</v>
      </c>
      <c r="H26" s="64">
        <f t="shared" si="0"/>
        <v>8.1620772500462024</v>
      </c>
      <c r="I26" s="67" t="s">
        <v>24</v>
      </c>
    </row>
    <row r="27" spans="1:9" ht="15.75" thickBot="1">
      <c r="A27" s="72" t="s">
        <v>23</v>
      </c>
      <c r="B27" s="73"/>
      <c r="C27" s="74"/>
      <c r="D27" s="33">
        <f>D10+D11+D12+D13+D14+D15+D16+D17+D18+D19+D20+D21+D25+D26</f>
        <v>1283072</v>
      </c>
      <c r="E27" s="33">
        <f t="shared" ref="E27:G27" si="2">E10+E11+E12+E13+E14+E15+E16+E17+E18+E19+E20+E21+E25+E26</f>
        <v>749675.06</v>
      </c>
      <c r="F27" s="33">
        <f t="shared" si="2"/>
        <v>518396.94</v>
      </c>
      <c r="G27" s="61">
        <f t="shared" si="2"/>
        <v>255938.71000000002</v>
      </c>
      <c r="H27" s="65">
        <f t="shared" si="0"/>
        <v>19.947338107292502</v>
      </c>
      <c r="I27" s="63"/>
    </row>
    <row r="28" spans="1:9">
      <c r="A28" s="34"/>
      <c r="B28" s="32"/>
      <c r="C28" s="35"/>
      <c r="D28" s="36"/>
      <c r="E28" s="36"/>
      <c r="F28" s="36"/>
      <c r="G28" s="37"/>
      <c r="H28" s="37"/>
      <c r="I28" s="38"/>
    </row>
    <row r="29" spans="1:9">
      <c r="A29" s="34"/>
      <c r="B29" s="35"/>
      <c r="C29" s="39"/>
      <c r="D29" s="36"/>
      <c r="E29" s="36"/>
      <c r="F29" s="36"/>
      <c r="G29" s="37"/>
      <c r="H29" s="37"/>
      <c r="I29" s="40"/>
    </row>
    <row r="30" spans="1:9">
      <c r="A30" s="34"/>
      <c r="B30" s="35"/>
      <c r="C30" s="39"/>
      <c r="D30" s="36"/>
      <c r="E30" s="36"/>
      <c r="F30" s="36"/>
      <c r="G30" s="47"/>
      <c r="H30" s="47"/>
      <c r="I30" s="48"/>
    </row>
    <row r="31" spans="1:9">
      <c r="A31" s="41"/>
      <c r="B31" s="42"/>
      <c r="C31" s="43"/>
      <c r="D31" s="44"/>
      <c r="E31" s="44"/>
      <c r="F31" s="44"/>
      <c r="G31" s="45"/>
      <c r="H31" s="45"/>
      <c r="I31" s="46"/>
    </row>
  </sheetData>
  <mergeCells count="5">
    <mergeCell ref="D1:I3"/>
    <mergeCell ref="A5:I7"/>
    <mergeCell ref="A27:C27"/>
    <mergeCell ref="A22:A24"/>
    <mergeCell ref="C22:C24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2019-08-09T10:02:56Z</dcterms:modified>
</cp:coreProperties>
</file>